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<sst xmlns="http://schemas.openxmlformats.org/spreadsheetml/2006/main" count="79" uniqueCount="50">
  <si>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</si>
  <si>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Сроки осуществление плановых работ</t>
  </si>
  <si>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</si>
  <si>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</si>
  <si>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</si>
  <si>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</si>
  <si>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</si>
  <si>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</si>
  <si>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</si>
  <si>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</si>
  <si>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</si>
  <si>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</si>
  <si>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</si>
  <si>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</si>
  <si>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</si>
  <si>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июнь</t>
  </si>
  <si>
    <t>апрель-ноябрь</t>
  </si>
  <si>
    <t>Уборка м/провода</t>
  </si>
  <si>
    <t>Ремонт кровли</t>
  </si>
  <si>
    <t>Кольцевая 34</t>
  </si>
  <si>
    <t>Смена т/провода ХГВС</t>
  </si>
  <si>
    <t>Ремонт водосточных труб</t>
  </si>
  <si>
    <t>май</t>
  </si>
  <si>
    <t>Ремонт кровли по заявкам</t>
  </si>
  <si>
    <t>июль</t>
  </si>
  <si>
    <t>Ремонт запорной арматуры</t>
  </si>
  <si>
    <t>Покраска эл/узлов</t>
  </si>
  <si>
    <t>октябрь</t>
  </si>
  <si>
    <t>Объем работ</t>
  </si>
  <si>
    <t>Запланировано работ на сумму руб</t>
  </si>
  <si>
    <t>Дата исполнения</t>
  </si>
  <si>
    <t>Кол-во квартир</t>
  </si>
  <si>
    <t>Профобходы и непредвид. ремонт</t>
  </si>
  <si>
    <t>НДС 18%</t>
  </si>
  <si>
    <t>01.01.2013-01.12.2013</t>
  </si>
  <si>
    <t>1135м2</t>
  </si>
  <si>
    <t>3751м2</t>
  </si>
  <si>
    <t>15120м3</t>
  </si>
  <si>
    <t>Стоимость работ(факт)</t>
  </si>
  <si>
    <t>Разница м/у планом и фактом</t>
  </si>
  <si>
    <t>Примечание</t>
  </si>
  <si>
    <t>снятие ежемесячных объемов при проверке</t>
  </si>
  <si>
    <t>вывезенно меньше запланированного</t>
  </si>
  <si>
    <t>Работа произведенна без промывки системы ЦО</t>
  </si>
  <si>
    <t>фактический расход меньше планового</t>
  </si>
  <si>
    <t>Сверх.план</t>
  </si>
  <si>
    <t>Расходы на уборку КГМ</t>
  </si>
  <si>
    <t>Расходы по уборке м/провода</t>
  </si>
  <si>
    <t>Расходы по уборке придомовой территории</t>
  </si>
  <si>
    <t>Перспективный план работ на 2013 г.  
Постановление Правительства РФ от 23 сентября №731 (раздел 11 пункт 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</si>
</sst>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1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/>
    </xf>
    <xf numFmtId="1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" fontId="44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2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3" borderId="10" xfId="0" applyFont="1" applyFill="1" applyBorder="1" applyAlignment="1">
      <alignment horizontal="left" vertical="top" wrapText="1"/>
    </xf>
    <xf numFmtId="2" fontId="50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2" fontId="51" fillId="33" borderId="10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1" fontId="51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Application%20Data\Microsoft\Excel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Application%20Data\Microsoft\Excel\&#1040;&#1081;&#1075;&#1091;&#1083;&#1100;%20&#1087;&#1086;&#1076;&#1086;&#1084;&#1086;&#1074;&#1086;&#1081;%202013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Application%20Data\Microsoft\Excel\&#1040;&#1081;&#1075;&#1091;&#1083;&#1100;%20&#1087;&#1086;&#1076;&#1086;&#1084;&#1086;&#1074;&#1086;&#1081;%202013&#1075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68">
          <cell r="F68">
            <v>360.6133195967327</v>
          </cell>
          <cell r="L68">
            <v>935.5801393718226</v>
          </cell>
          <cell r="O68">
            <v>275.9672589212</v>
          </cell>
          <cell r="X68">
            <v>717.15</v>
          </cell>
          <cell r="AU68">
            <v>8492.674634181327</v>
          </cell>
          <cell r="BI68">
            <v>9114.269829474977</v>
          </cell>
          <cell r="BL68">
            <v>1857.778151620624</v>
          </cell>
          <cell r="BM68">
            <v>749.2923900000001</v>
          </cell>
          <cell r="BO68">
            <v>226.28630178</v>
          </cell>
          <cell r="CG68">
            <v>1015.1842407000001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4">
        <row r="16">
          <cell r="Q16">
            <v>5934.59</v>
          </cell>
          <cell r="Y16">
            <v>11970.61</v>
          </cell>
        </row>
      </sheetData>
      <sheetData sheetId="5">
        <row r="16">
          <cell r="U16">
            <v>515.08</v>
          </cell>
        </row>
      </sheetData>
      <sheetData sheetId="6">
        <row r="16">
          <cell r="Q16">
            <v>8652.4</v>
          </cell>
        </row>
      </sheetData>
      <sheetData sheetId="7">
        <row r="16">
          <cell r="R16">
            <v>1110.72</v>
          </cell>
          <cell r="V16">
            <v>295.47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9">
        <row r="16">
          <cell r="AG16">
            <v>3105.47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4.421875" style="0" customWidth="1"/>
    <col min="2" max="2" width="14.00390625" style="0" customWidth="1"/>
    <col min="3" max="3" width="20.8515625" style="0" customWidth="1"/>
    <col min="4" max="4" width="23.57421875" style="0" customWidth="1"/>
    <col min="5" max="5" width="18.140625" style="0" customWidth="1"/>
  </cols>
  <sheetData>
    <row r="1" spans="1:4" ht="38.25" customHeight="1">
      <c r="A1" s="25" t="s">
        <v>49</v>
      </c>
      <c r="B1" s="25"/>
      <c r="C1" s="25"/>
      <c r="D1" s="25"/>
    </row>
    <row r="2" spans="1:4" ht="39.75" customHeight="1">
      <c r="A2" s="23" t="str">
        <f>A28</f>
        <v>Кольцевая 34</v>
      </c>
      <c r="B2" s="23" t="s">
        <v>28</v>
      </c>
      <c r="C2" s="23" t="s">
        <v>29</v>
      </c>
      <c r="D2" s="23" t="s">
        <v>30</v>
      </c>
    </row>
    <row r="3" spans="1:4" ht="15.75">
      <c r="A3" s="23" t="s">
        <v>31</v>
      </c>
      <c r="B3" s="21">
        <v>28</v>
      </c>
      <c r="C3" s="24"/>
      <c r="D3" s="23"/>
    </row>
    <row r="4" spans="1:4" ht="15.75">
      <c r="A4" s="23" t="s">
        <v>32</v>
      </c>
      <c r="B4" s="21"/>
      <c r="C4" s="22">
        <f>7105.8+25912.32</f>
        <v>33018.12</v>
      </c>
      <c r="D4" s="21" t="s">
        <v>34</v>
      </c>
    </row>
    <row r="5" spans="1:4" ht="15.75">
      <c r="A5" s="23" t="s">
        <v>11</v>
      </c>
      <c r="B5" s="21" t="s">
        <v>37</v>
      </c>
      <c r="C5" s="22">
        <v>10023.48</v>
      </c>
      <c r="D5" s="21" t="s">
        <v>34</v>
      </c>
    </row>
    <row r="6" spans="1:4" ht="15.75">
      <c r="A6" s="26" t="str">
        <f>A33</f>
        <v>Смена т/провода ХГВС</v>
      </c>
      <c r="B6" s="21"/>
      <c r="C6" s="22">
        <f>B33</f>
        <v>717.15</v>
      </c>
      <c r="D6" s="21" t="s">
        <v>34</v>
      </c>
    </row>
    <row r="7" spans="1:4" ht="15.75">
      <c r="A7" s="23" t="s">
        <v>3</v>
      </c>
      <c r="B7" s="21" t="s">
        <v>35</v>
      </c>
      <c r="C7" s="22">
        <v>12720.36</v>
      </c>
      <c r="D7" s="21" t="s">
        <v>34</v>
      </c>
    </row>
    <row r="8" spans="1:4" ht="15.75">
      <c r="A8" s="26" t="str">
        <f aca="true" t="shared" si="0" ref="A8:A13">A34</f>
        <v>Ремонт водосточных труб</v>
      </c>
      <c r="B8" s="21"/>
      <c r="C8" s="22">
        <f aca="true" t="shared" si="1" ref="C8:C13">B34</f>
        <v>5934.59</v>
      </c>
      <c r="D8" s="21" t="s">
        <v>34</v>
      </c>
    </row>
    <row r="9" spans="1:4" ht="15.75">
      <c r="A9" s="26" t="str">
        <f t="shared" si="0"/>
        <v>Ремонт водосточных труб</v>
      </c>
      <c r="B9" s="21"/>
      <c r="C9" s="22">
        <f t="shared" si="1"/>
        <v>8652.4</v>
      </c>
      <c r="D9" s="21" t="s">
        <v>34</v>
      </c>
    </row>
    <row r="10" spans="1:4" ht="15.75">
      <c r="A10" s="26" t="str">
        <f t="shared" si="0"/>
        <v>Ремонт кровли по заявкам</v>
      </c>
      <c r="B10" s="21"/>
      <c r="C10" s="22">
        <f t="shared" si="1"/>
        <v>11970.61</v>
      </c>
      <c r="D10" s="21" t="s">
        <v>34</v>
      </c>
    </row>
    <row r="11" spans="1:4" ht="15.75">
      <c r="A11" s="26" t="str">
        <f t="shared" si="0"/>
        <v>Смена т/провода ХГВС</v>
      </c>
      <c r="B11" s="21"/>
      <c r="C11" s="22">
        <f t="shared" si="1"/>
        <v>515.08</v>
      </c>
      <c r="D11" s="21" t="s">
        <v>34</v>
      </c>
    </row>
    <row r="12" spans="1:4" ht="15.75">
      <c r="A12" s="26" t="str">
        <f t="shared" si="0"/>
        <v>Ремонт запорной арматуры</v>
      </c>
      <c r="B12" s="21"/>
      <c r="C12" s="22">
        <f t="shared" si="1"/>
        <v>1110.72</v>
      </c>
      <c r="D12" s="21" t="s">
        <v>34</v>
      </c>
    </row>
    <row r="13" spans="1:4" ht="15.75">
      <c r="A13" s="26" t="str">
        <f t="shared" si="0"/>
        <v>Покраска эл/узлов</v>
      </c>
      <c r="B13" s="21"/>
      <c r="C13" s="22">
        <f t="shared" si="1"/>
        <v>295.47</v>
      </c>
      <c r="D13" s="21" t="s">
        <v>34</v>
      </c>
    </row>
    <row r="14" spans="1:4" ht="15.75">
      <c r="A14" s="26" t="str">
        <f>A41</f>
        <v>Ремонт кровли</v>
      </c>
      <c r="B14" s="21"/>
      <c r="C14" s="22">
        <f>B41</f>
        <v>3105.47</v>
      </c>
      <c r="D14" s="21" t="s">
        <v>34</v>
      </c>
    </row>
    <row r="15" spans="1:4" ht="31.5">
      <c r="A15" s="23" t="s">
        <v>48</v>
      </c>
      <c r="B15" s="21" t="s">
        <v>36</v>
      </c>
      <c r="C15" s="22">
        <v>72570.12</v>
      </c>
      <c r="D15" s="21" t="s">
        <v>34</v>
      </c>
    </row>
    <row r="16" spans="1:4" ht="15.75">
      <c r="A16" s="23" t="s">
        <v>47</v>
      </c>
      <c r="B16" s="21"/>
      <c r="C16" s="22"/>
      <c r="D16" s="21"/>
    </row>
    <row r="17" spans="1:4" ht="15.75">
      <c r="A17" s="23" t="s">
        <v>46</v>
      </c>
      <c r="B17" s="21"/>
      <c r="C17" s="22">
        <v>5565.72</v>
      </c>
      <c r="D17" s="21" t="s">
        <v>34</v>
      </c>
    </row>
    <row r="18" spans="1:4" ht="15.75">
      <c r="A18" s="23" t="s">
        <v>12</v>
      </c>
      <c r="B18" s="21"/>
      <c r="C18" s="22">
        <v>38535.6</v>
      </c>
      <c r="D18" s="21" t="s">
        <v>34</v>
      </c>
    </row>
    <row r="19" spans="1:4" ht="15.75">
      <c r="A19" s="23" t="s">
        <v>45</v>
      </c>
      <c r="B19" s="21"/>
      <c r="C19" s="22">
        <f>B32</f>
        <v>1211.5473982930225</v>
      </c>
      <c r="D19" s="21" t="s">
        <v>34</v>
      </c>
    </row>
    <row r="20" spans="1:4" ht="15.75">
      <c r="A20" s="23" t="s">
        <v>7</v>
      </c>
      <c r="B20" s="21"/>
      <c r="C20" s="24">
        <f>SUM(C4:C19)</f>
        <v>205946.43739829303</v>
      </c>
      <c r="D20" s="21"/>
    </row>
    <row r="21" spans="1:4" ht="15.75">
      <c r="A21" s="23" t="s">
        <v>33</v>
      </c>
      <c r="B21" s="21"/>
      <c r="C21" s="24">
        <f>C20*18%</f>
        <v>37070.358731692744</v>
      </c>
      <c r="D21" s="21"/>
    </row>
    <row r="22" spans="1:4" ht="15.75">
      <c r="A22" s="23" t="s">
        <v>9</v>
      </c>
      <c r="B22" s="21"/>
      <c r="C22" s="24">
        <f>C20+C21</f>
        <v>243016.79612998577</v>
      </c>
      <c r="D22" s="21"/>
    </row>
    <row r="24" ht="15" hidden="1"/>
    <row r="25" spans="1:3" ht="15" hidden="1">
      <c r="A25" s="19" t="s">
        <v>0</v>
      </c>
      <c r="B25" s="20"/>
      <c r="C25" s="20"/>
    </row>
    <row r="26" spans="1:3" ht="15" hidden="1">
      <c r="A26" s="20"/>
      <c r="B26" s="20"/>
      <c r="C26" s="20"/>
    </row>
    <row r="27" spans="1:3" ht="15" hidden="1">
      <c r="A27" s="20"/>
      <c r="B27" s="20"/>
      <c r="C27" s="20"/>
    </row>
    <row r="28" spans="1:5" ht="27" customHeight="1" hidden="1">
      <c r="A28" s="3" t="s">
        <v>19</v>
      </c>
      <c r="B28" s="1" t="s">
        <v>38</v>
      </c>
      <c r="C28" s="2" t="s">
        <v>1</v>
      </c>
      <c r="D28" s="15" t="s">
        <v>39</v>
      </c>
      <c r="E28" s="16" t="s">
        <v>40</v>
      </c>
    </row>
    <row r="29" spans="1:5" ht="36" customHeight="1" hidden="1">
      <c r="A29" s="4" t="s">
        <v>5</v>
      </c>
      <c r="B29" s="6">
        <v>57945.56</v>
      </c>
      <c r="C29" s="7" t="s">
        <v>6</v>
      </c>
      <c r="D29" s="13" t="e">
        <f>B29-#REF!</f>
        <v>#REF!</v>
      </c>
      <c r="E29" s="17" t="s">
        <v>41</v>
      </c>
    </row>
    <row r="30" spans="1:5" ht="31.5" customHeight="1" hidden="1">
      <c r="A30" s="4" t="s">
        <v>2</v>
      </c>
      <c r="B30" s="6">
        <f>'[1]год2013'!$F$68+2822.72</f>
        <v>3183.3333195967325</v>
      </c>
      <c r="C30" s="7" t="s">
        <v>6</v>
      </c>
      <c r="D30" s="13" t="e">
        <f>B30-#REF!</f>
        <v>#REF!</v>
      </c>
      <c r="E30" s="17" t="s">
        <v>42</v>
      </c>
    </row>
    <row r="31" spans="1:5" ht="19.5" customHeight="1" hidden="1">
      <c r="A31" s="4" t="s">
        <v>17</v>
      </c>
      <c r="B31" s="6"/>
      <c r="C31" s="7" t="s">
        <v>16</v>
      </c>
      <c r="D31" s="13" t="e">
        <f>B31-#REF!</f>
        <v>#REF!</v>
      </c>
      <c r="E31" s="17"/>
    </row>
    <row r="32" spans="1:5" ht="19.5" customHeight="1" hidden="1">
      <c r="A32" s="5" t="s">
        <v>10</v>
      </c>
      <c r="B32" s="6">
        <f>'[1]год2013'!$L$68+'[1]год2013'!$O$68</f>
        <v>1211.5473982930225</v>
      </c>
      <c r="C32" s="7"/>
      <c r="D32" s="13" t="e">
        <f>B32-#REF!</f>
        <v>#REF!</v>
      </c>
      <c r="E32" s="17"/>
    </row>
    <row r="33" spans="1:5" ht="19.5" customHeight="1" hidden="1">
      <c r="A33" s="4" t="s">
        <v>20</v>
      </c>
      <c r="B33" s="6">
        <f>'[1]год2013'!$X$68</f>
        <v>717.15</v>
      </c>
      <c r="C33" s="7" t="s">
        <v>15</v>
      </c>
      <c r="D33" s="13" t="e">
        <f>B33-#REF!</f>
        <v>#REF!</v>
      </c>
      <c r="E33" s="17"/>
    </row>
    <row r="34" spans="1:5" ht="19.5" customHeight="1" hidden="1">
      <c r="A34" s="4" t="s">
        <v>21</v>
      </c>
      <c r="B34" s="6">
        <f>'[2]май'!$Q$16</f>
        <v>5934.59</v>
      </c>
      <c r="C34" s="7" t="s">
        <v>22</v>
      </c>
      <c r="D34" s="13" t="e">
        <f>B34-#REF!</f>
        <v>#REF!</v>
      </c>
      <c r="E34" s="17"/>
    </row>
    <row r="35" spans="1:5" ht="19.5" customHeight="1" hidden="1">
      <c r="A35" s="4" t="s">
        <v>21</v>
      </c>
      <c r="B35" s="6">
        <f>'[2]июль'!$Q$16</f>
        <v>8652.4</v>
      </c>
      <c r="C35" s="7" t="s">
        <v>24</v>
      </c>
      <c r="D35" s="13" t="e">
        <f>B35-#REF!</f>
        <v>#REF!</v>
      </c>
      <c r="E35" s="17"/>
    </row>
    <row r="36" spans="1:5" ht="19.5" customHeight="1" hidden="1">
      <c r="A36" s="4" t="s">
        <v>23</v>
      </c>
      <c r="B36" s="6">
        <f>'[2]май'!$Y$16</f>
        <v>11970.61</v>
      </c>
      <c r="C36" s="7" t="s">
        <v>22</v>
      </c>
      <c r="D36" s="13" t="e">
        <f>B36-#REF!</f>
        <v>#REF!</v>
      </c>
      <c r="E36" s="17"/>
    </row>
    <row r="37" spans="1:5" ht="19.5" customHeight="1" hidden="1">
      <c r="A37" s="4" t="s">
        <v>20</v>
      </c>
      <c r="B37" s="6">
        <f>'[2]июнь'!$U$16</f>
        <v>515.08</v>
      </c>
      <c r="C37" s="7" t="s">
        <v>15</v>
      </c>
      <c r="D37" s="13" t="e">
        <f>B37-#REF!</f>
        <v>#REF!</v>
      </c>
      <c r="E37" s="17"/>
    </row>
    <row r="38" spans="1:5" ht="19.5" customHeight="1" hidden="1">
      <c r="A38" s="4" t="s">
        <v>25</v>
      </c>
      <c r="B38" s="6">
        <f>'[2]август'!$R$16</f>
        <v>1110.72</v>
      </c>
      <c r="C38" s="7" t="s">
        <v>15</v>
      </c>
      <c r="D38" s="13" t="e">
        <f>B38-#REF!</f>
        <v>#REF!</v>
      </c>
      <c r="E38" s="17"/>
    </row>
    <row r="39" spans="1:5" ht="19.5" customHeight="1" hidden="1">
      <c r="A39" s="4" t="s">
        <v>26</v>
      </c>
      <c r="B39" s="6">
        <f>'[2]август'!$V$16</f>
        <v>295.47</v>
      </c>
      <c r="C39" s="7" t="s">
        <v>15</v>
      </c>
      <c r="D39" s="13" t="e">
        <f>B39-#REF!</f>
        <v>#REF!</v>
      </c>
      <c r="E39" s="17"/>
    </row>
    <row r="40" spans="1:5" ht="19.5" customHeight="1" hidden="1">
      <c r="A40" s="4" t="s">
        <v>11</v>
      </c>
      <c r="B40" s="6">
        <v>6468.66</v>
      </c>
      <c r="C40" s="7" t="s">
        <v>14</v>
      </c>
      <c r="D40" s="13" t="e">
        <f>B40-#REF!</f>
        <v>#REF!</v>
      </c>
      <c r="E40" s="18" t="s">
        <v>43</v>
      </c>
    </row>
    <row r="41" spans="1:5" ht="19.5" customHeight="1" hidden="1">
      <c r="A41" s="4" t="s">
        <v>18</v>
      </c>
      <c r="B41" s="6">
        <f>'[3]октябрь'!$AG$16</f>
        <v>3105.47</v>
      </c>
      <c r="C41" s="7" t="s">
        <v>27</v>
      </c>
      <c r="D41" s="13" t="e">
        <f>B41-#REF!</f>
        <v>#REF!</v>
      </c>
      <c r="E41" s="17"/>
    </row>
    <row r="42" spans="1:5" ht="19.5" customHeight="1" hidden="1">
      <c r="A42" s="4" t="s">
        <v>3</v>
      </c>
      <c r="B42" s="6">
        <f>'[1]год2013'!$AU$68</f>
        <v>8492.674634181327</v>
      </c>
      <c r="C42" s="7" t="s">
        <v>13</v>
      </c>
      <c r="D42" s="13" t="e">
        <f>B42-#REF!</f>
        <v>#REF!</v>
      </c>
      <c r="E42" s="17" t="s">
        <v>41</v>
      </c>
    </row>
    <row r="43" spans="1:5" ht="19.5" customHeight="1" hidden="1">
      <c r="A43" s="4" t="s">
        <v>4</v>
      </c>
      <c r="B43" s="6">
        <f>'[1]год2013'!$BI$68+'[1]год2013'!$BL$68+'[1]год2013'!$BM$68+'[1]год2013'!$BO$68+'[1]год2013'!$CG$68+31543.76</f>
        <v>44506.5709135756</v>
      </c>
      <c r="C43" s="7" t="s">
        <v>6</v>
      </c>
      <c r="D43" s="13" t="e">
        <f>B43-#REF!</f>
        <v>#REF!</v>
      </c>
      <c r="E43" s="17"/>
    </row>
    <row r="44" spans="1:5" ht="19.5" customHeight="1" hidden="1">
      <c r="A44" s="4" t="s">
        <v>12</v>
      </c>
      <c r="B44" s="6">
        <v>15148.61</v>
      </c>
      <c r="C44" s="7" t="s">
        <v>6</v>
      </c>
      <c r="D44" s="13" t="e">
        <f>B44-#REF!</f>
        <v>#REF!</v>
      </c>
      <c r="E44" s="17" t="s">
        <v>44</v>
      </c>
    </row>
    <row r="45" spans="1:5" ht="19.5" customHeight="1" hidden="1">
      <c r="A45" s="8" t="s">
        <v>7</v>
      </c>
      <c r="B45" s="6">
        <f>SUM(B29:B44)</f>
        <v>169258.44626564666</v>
      </c>
      <c r="C45" s="7"/>
      <c r="D45" s="14"/>
      <c r="E45" s="14"/>
    </row>
    <row r="46" spans="1:5" ht="19.5" customHeight="1" hidden="1">
      <c r="A46" s="8" t="s">
        <v>8</v>
      </c>
      <c r="B46" s="6">
        <f>B45*0.18</f>
        <v>30466.520327816397</v>
      </c>
      <c r="C46" s="7"/>
      <c r="D46" s="14"/>
      <c r="E46" s="14"/>
    </row>
    <row r="47" spans="1:5" ht="19.5" customHeight="1" hidden="1">
      <c r="A47" s="9" t="s">
        <v>9</v>
      </c>
      <c r="B47" s="10">
        <f>B45+B46</f>
        <v>199724.96659346306</v>
      </c>
      <c r="C47" s="11"/>
      <c r="D47" s="14"/>
      <c r="E47" s="14"/>
    </row>
    <row r="48" ht="15" hidden="1">
      <c r="B48" s="12">
        <v>199724.97</v>
      </c>
    </row>
    <row r="49" ht="15" hidden="1"/>
    <row r="50" ht="15" hidden="1"/>
  </sheetData>
  <sheetProtection/>
  <mergeCells count="2">
    <mergeCell ref="A25:C27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2014-10-20T08:33:45Z</dcterms:modified>
  <cp:category/>
  <cp:version/>
  <cp:contentType/>
  <cp:contentStatus/>
</cp:coreProperties>
</file>