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2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5" i="2"/>
  <c r="D13" l="1"/>
  <c r="B14"/>
  <c r="B13"/>
  <c r="B9"/>
  <c r="D9" s="1"/>
  <c r="B10"/>
  <c r="B11"/>
  <c r="D11" s="1"/>
  <c r="B12"/>
  <c r="B8"/>
  <c r="D8" s="1"/>
  <c r="B6"/>
  <c r="D6" s="1"/>
  <c r="E14"/>
  <c r="E13"/>
  <c r="E12"/>
  <c r="E10"/>
  <c r="B15"/>
  <c r="E5"/>
  <c r="B16" l="1"/>
  <c r="B17" s="1"/>
  <c r="E8"/>
  <c r="E9"/>
  <c r="E11"/>
  <c r="D15" l="1"/>
  <c r="E6"/>
  <c r="D16" l="1"/>
  <c r="D17" s="1"/>
</calcChain>
</file>

<file path=xl/sharedStrings.xml><?xml version="1.0" encoding="utf-8"?>
<sst xmlns="http://schemas.openxmlformats.org/spreadsheetml/2006/main" count="33" uniqueCount="31">
  <si>
    <t>Кольцевая 61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</si>
  <si>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</si>
  <si>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</si>
  <si>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</si>
  <si>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</si>
  <si>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</si>
  <si>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</si>
  <si>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сентябрь</t>
  </si>
  <si>
    <t>май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</si>
  <si>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</si>
  <si>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</si>
  <si>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</si>
  <si>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</si>
  <si>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</si>
  <si>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</si>
  <si>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</si>
  <si>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</si>
  <si>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</si>
  <si>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Разница м/у планом и фактом</t>
  </si>
  <si>
    <t>Примечание</t>
  </si>
  <si>
    <t>Увеличение стоимости материалов</t>
  </si>
  <si>
    <t>Общестроительные работы</t>
  </si>
  <si>
    <t>Электромонтажные работы</t>
  </si>
  <si>
    <t>Увеличение стоимости ГСМ,талонов,зап,частей</t>
  </si>
  <si>
    <t>В связи с погодными условиями фактический расход выше планового</t>
  </si>
  <si>
    <t>Фактический расход выше планового</t>
  </si>
  <si>
    <t>Стоимость работ(руб) факт</t>
  </si>
  <si>
    <t>Сроки осуществления плановых работ</t>
  </si>
  <si>
    <t xml:space="preserve">Стоимость работ(руб) план
</t>
  </si>
  <si>
    <t>Отчет о выполнении годового плана мероприятий за 2012год.                                                                                                                              Постановление Правительства РФ от 23 сентября № 731(раздел 11 пункт 6)</t>
  </si>
  <si>
    <t>работа произведена без промывки и осмотра системы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</si>
</sst>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2">
          <cell r="H42">
            <v>64410.608476957765</v>
          </cell>
          <cell r="I42">
            <v>19452.003760041243</v>
          </cell>
          <cell r="N42">
            <v>2504.1474936000009</v>
          </cell>
          <cell r="O42">
            <v>756.25254306720024</v>
          </cell>
          <cell r="U42">
            <v>1924.9185870000001</v>
          </cell>
          <cell r="V42">
            <v>1626.7289170000004</v>
          </cell>
          <cell r="W42">
            <v>2202.7241087999996</v>
          </cell>
          <cell r="Y42">
            <v>11311.45808</v>
          </cell>
          <cell r="AE42">
            <v>4542.9000220659436</v>
          </cell>
          <cell r="AF42">
            <v>2832.2511568</v>
          </cell>
          <cell r="AH42">
            <v>5824.07</v>
          </cell>
          <cell r="AI42">
            <v>24264.719242438921</v>
          </cell>
          <cell r="AJ42">
            <v>443.70574240888402</v>
          </cell>
          <cell r="AQ42">
            <v>12235.784249824001</v>
          </cell>
          <cell r="AR42">
            <v>1884.32</v>
          </cell>
          <cell r="AS42">
            <v>2586.34097507562</v>
          </cell>
          <cell r="AT42">
            <v>781.0749744728372</v>
          </cell>
          <cell r="BD42">
            <v>5139.8917649999985</v>
          </cell>
          <cell r="BE42">
            <v>1552.2473130299995</v>
          </cell>
          <cell r="BF42">
            <v>19384.695116160005</v>
          </cell>
          <cell r="BG42">
            <v>5854.1779250803211</v>
          </cell>
          <cell r="BJ42">
            <v>4456.4694399999998</v>
          </cell>
          <cell r="BK42">
            <v>1345.85377088</v>
          </cell>
          <cell r="BN42">
            <v>93.0149325</v>
          </cell>
          <cell r="BO42">
            <v>28.090509614999998</v>
          </cell>
          <cell r="BP42">
            <v>15236.152970320003</v>
          </cell>
          <cell r="BQ42">
            <v>4601.3181970366404</v>
          </cell>
          <cell r="BS42">
            <v>51703.638121160016</v>
          </cell>
          <cell r="BT42">
            <v>15614.498712590324</v>
          </cell>
          <cell r="BU42">
            <v>19137.748433474</v>
          </cell>
          <cell r="BV42">
            <v>10840.253574750779</v>
          </cell>
          <cell r="BX42">
            <v>2208.1889140800004</v>
          </cell>
          <cell r="BY42">
            <v>9907.4262012000017</v>
          </cell>
          <cell r="BZ42">
            <v>482.58985044000013</v>
          </cell>
          <cell r="CA42">
            <v>145.74213483288003</v>
          </cell>
          <cell r="CC42">
            <v>457.63575013200006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H44">
            <v>40068.398749500004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15" sqref="A15:D17"/>
    </sheetView>
  </sheetViews>
  <sheetFormatPr defaultRowHeight="15"/>
  <cols>
    <col min="1" max="1" width="27.140625" customWidth="1"/>
    <col min="2" max="2" width="19.7109375" customWidth="1"/>
    <col min="3" max="3" width="27" customWidth="1"/>
    <col min="4" max="4" width="21.5703125" customWidth="1"/>
    <col min="5" max="5" width="19.5703125" customWidth="1"/>
    <col min="6" max="6" width="27" customWidth="1"/>
  </cols>
  <sheetData>
    <row r="1" spans="1:6" ht="15" customHeight="1">
      <c r="A1" s="1" t="s">
        <v>29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 ht="30" customHeight="1">
      <c r="A4" s="6" t="s">
        <v>0</v>
      </c>
      <c r="B4" s="6" t="s">
        <v>26</v>
      </c>
      <c r="C4" s="6" t="s">
        <v>27</v>
      </c>
      <c r="D4" s="6" t="s">
        <v>28</v>
      </c>
      <c r="E4" s="6" t="s">
        <v>18</v>
      </c>
      <c r="F4" s="6" t="s">
        <v>19</v>
      </c>
    </row>
    <row r="5" spans="1:6" ht="36.75" customHeight="1">
      <c r="A5" s="3" t="s">
        <v>1</v>
      </c>
      <c r="B5" s="7">
        <f>[1]год12!$H$42+[1]год12!$I$42+[1]год12!$U$42+[1]год12!$V$42+[1]год12!$W$42</f>
        <v>89616.983849798999</v>
      </c>
      <c r="C5" s="8" t="s">
        <v>2</v>
      </c>
      <c r="D5" s="4">
        <v>67624.44</v>
      </c>
      <c r="E5" s="3">
        <f>B5-D5</f>
        <v>21992.543849798996</v>
      </c>
      <c r="F5" s="4" t="s">
        <v>23</v>
      </c>
    </row>
    <row r="6" spans="1:6" ht="32.25" customHeight="1">
      <c r="A6" s="4" t="s">
        <v>4</v>
      </c>
      <c r="B6" s="7">
        <f>[1]год12!$N$42+[1]год12!$O$42</f>
        <v>3260.4000366672012</v>
      </c>
      <c r="C6" s="8"/>
      <c r="D6" s="3">
        <f>B6</f>
        <v>3260.4000366672012</v>
      </c>
      <c r="E6" s="3">
        <f t="shared" ref="E6:E14" si="0">B6-D6</f>
        <v>0</v>
      </c>
      <c r="F6" s="4"/>
    </row>
    <row r="7" spans="1:6" ht="24.95" customHeight="1">
      <c r="A7" s="4" t="s">
        <v>3</v>
      </c>
      <c r="B7" s="7"/>
      <c r="C7" s="8"/>
      <c r="D7" s="3">
        <v>12947.64</v>
      </c>
      <c r="E7" s="3"/>
      <c r="F7" s="4"/>
    </row>
    <row r="8" spans="1:6" ht="57" customHeight="1">
      <c r="A8" s="3" t="s">
        <v>5</v>
      </c>
      <c r="B8" s="7">
        <f>[1]год12!$Y$42</f>
        <v>11311.45808</v>
      </c>
      <c r="C8" s="8" t="s">
        <v>6</v>
      </c>
      <c r="D8" s="3">
        <f>B8</f>
        <v>11311.45808</v>
      </c>
      <c r="E8" s="3">
        <f t="shared" si="0"/>
        <v>0</v>
      </c>
      <c r="F8" s="4"/>
    </row>
    <row r="9" spans="1:6" ht="29.25" customHeight="1">
      <c r="A9" s="3" t="s">
        <v>22</v>
      </c>
      <c r="B9" s="7">
        <f>[1]год12!$AR$42</f>
        <v>1884.32</v>
      </c>
      <c r="C9" s="8" t="s">
        <v>8</v>
      </c>
      <c r="D9" s="3">
        <f>B9</f>
        <v>1884.32</v>
      </c>
      <c r="E9" s="3">
        <f t="shared" si="0"/>
        <v>0</v>
      </c>
      <c r="F9" s="4"/>
    </row>
    <row r="10" spans="1:6" ht="48.75" customHeight="1">
      <c r="A10" s="3" t="s">
        <v>10</v>
      </c>
      <c r="B10" s="7">
        <f>[1]год12!$AQ$42</f>
        <v>12235.784249824001</v>
      </c>
      <c r="C10" s="8" t="s">
        <v>9</v>
      </c>
      <c r="D10" s="4">
        <v>15906.36</v>
      </c>
      <c r="E10" s="3">
        <f t="shared" si="0"/>
        <v>-3670.5757501759999</v>
      </c>
      <c r="F10" s="4" t="s">
        <v>30</v>
      </c>
    </row>
    <row r="11" spans="1:6" ht="41.25" customHeight="1">
      <c r="A11" s="3" t="s">
        <v>21</v>
      </c>
      <c r="B11" s="7">
        <f>[1]год12!$AF$42+[1]год12!$AH$42+[1]год12!$AJ$42</f>
        <v>9100.0268992088841</v>
      </c>
      <c r="C11" s="8" t="s">
        <v>7</v>
      </c>
      <c r="D11" s="3">
        <f>B11</f>
        <v>9100.0268992088841</v>
      </c>
      <c r="E11" s="3">
        <f t="shared" si="0"/>
        <v>0</v>
      </c>
      <c r="F11" s="4"/>
    </row>
    <row r="12" spans="1:6" ht="31.5" customHeight="1">
      <c r="A12" s="3" t="s">
        <v>11</v>
      </c>
      <c r="B12" s="7">
        <f>[1]год12!$AE$42+[1]год12!$AI$42</f>
        <v>28807.619264504865</v>
      </c>
      <c r="C12" s="8" t="s">
        <v>12</v>
      </c>
      <c r="D12" s="4">
        <v>21191.64</v>
      </c>
      <c r="E12" s="3">
        <f t="shared" si="0"/>
        <v>7615.9792645048656</v>
      </c>
      <c r="F12" s="4" t="s">
        <v>24</v>
      </c>
    </row>
    <row r="13" spans="1:6" ht="30.75" customHeight="1">
      <c r="A13" s="3" t="s">
        <v>13</v>
      </c>
      <c r="B13" s="7">
        <f>[1]год12!$AS$42+[1]год12!$AT$42+[1]год12!$BD$42+[1]год12!$BE$42+[1]год12!$BF$42+[1]год12!$BG$42+[1]год12!$BJ$42+[1]год12!$BK$42+[1]год12!$BN$42+[1]год12!$BO$42+[1]год12!$BP$42+[1]год12!$BQ$42+[1]год12!$BX$42+[1]год12!$BY$42</f>
        <v>73174.943004450426</v>
      </c>
      <c r="C13" s="8" t="s">
        <v>2</v>
      </c>
      <c r="D13" s="4">
        <f>17589+50381.76</f>
        <v>67970.760000000009</v>
      </c>
      <c r="E13" s="3">
        <f t="shared" si="0"/>
        <v>5204.1830044504168</v>
      </c>
      <c r="F13" s="4" t="s">
        <v>20</v>
      </c>
    </row>
    <row r="14" spans="1:6" ht="30.75" customHeight="1">
      <c r="A14" s="3" t="s">
        <v>14</v>
      </c>
      <c r="B14" s="7">
        <f>[1]год12!$BS$42+[1]год12!$BT$42+[1]год12!$BU$42+[1]год12!$BV$42+[1]год12!$BZ$42+[1]год12!$CA$42+[1]год12!$CC$42</f>
        <v>98382.106577379993</v>
      </c>
      <c r="C14" s="8" t="s">
        <v>2</v>
      </c>
      <c r="D14" s="4">
        <v>91194.12</v>
      </c>
      <c r="E14" s="3">
        <f t="shared" si="0"/>
        <v>7187.9865773799975</v>
      </c>
      <c r="F14" s="4" t="s">
        <v>25</v>
      </c>
    </row>
    <row r="15" spans="1:6" ht="15.75">
      <c r="A15" s="9" t="s">
        <v>15</v>
      </c>
      <c r="B15" s="10">
        <f>SUM(B5:B14)</f>
        <v>327773.64196183434</v>
      </c>
      <c r="C15" s="9"/>
      <c r="D15" s="11">
        <f>SUM(D5:D14)</f>
        <v>302391.16501587606</v>
      </c>
      <c r="E15" s="4"/>
      <c r="F15" s="4"/>
    </row>
    <row r="16" spans="1:6" ht="15.75">
      <c r="A16" s="9" t="s">
        <v>16</v>
      </c>
      <c r="B16" s="10">
        <f>B15*0.18</f>
        <v>58999.255553130177</v>
      </c>
      <c r="C16" s="9"/>
      <c r="D16" s="11">
        <f>D15*0.18</f>
        <v>54430.409702857687</v>
      </c>
      <c r="E16" s="4"/>
      <c r="F16" s="4"/>
    </row>
    <row r="17" spans="1:6" ht="15.75">
      <c r="A17" s="5" t="s">
        <v>17</v>
      </c>
      <c r="B17" s="12">
        <f>B15+B16</f>
        <v>386772.89751496451</v>
      </c>
      <c r="C17" s="9"/>
      <c r="D17" s="11">
        <f>D15+D16</f>
        <v>356821.57471873373</v>
      </c>
      <c r="E17" s="4"/>
      <c r="F17" s="4"/>
    </row>
  </sheetData>
  <mergeCells count="1">
    <mergeCell ref="A1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2014-11-07T09:44:44Z</dcterms:modified>
</cp:coreProperties>
</file>