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г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11" i="2"/>
  <c r="A10"/>
  <c r="B24"/>
  <c r="E24" s="1"/>
  <c r="D31"/>
  <c r="B32"/>
  <c r="E32" s="1"/>
  <c r="B31"/>
  <c r="E31" s="1"/>
  <c r="B29"/>
  <c r="D29" s="1"/>
  <c r="E29" s="1"/>
  <c r="B27"/>
  <c r="E27" s="1"/>
  <c r="B30"/>
  <c r="D30" s="1"/>
  <c r="E30" s="1"/>
  <c r="B28"/>
  <c r="E28" s="1"/>
  <c r="B26"/>
  <c r="D26" s="1"/>
  <c r="E26" s="1"/>
  <c r="B25"/>
  <c r="D25" s="1"/>
  <c r="E25" s="1"/>
  <c r="B23"/>
  <c r="E23" s="1"/>
  <c r="A2"/>
  <c r="B33" l="1"/>
  <c r="B34"/>
  <c r="B35" s="1"/>
  <c r="D33" l="1"/>
  <c r="C14"/>
  <c r="C15" l="1"/>
  <c r="C16" s="1"/>
  <c r="D34"/>
  <c r="D35" s="1"/>
</calcChain>
</file>

<file path=xl/sharedStrings.xml><?xml version="1.0" encoding="utf-8"?>
<sst xmlns="http://schemas.openxmlformats.org/spreadsheetml/2006/main" count="60" uniqueCount="38">
  <si>
    <t>Кольцевая 59</t>
  </si>
  <si>
    <t>Сроки осуществление плановых работ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</si>
  <si>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</si>
  <si>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</si>
  <si>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</si>
  <si>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</si>
  <si>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</si>
  <si>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</si>
  <si>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</si>
  <si>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</si>
  <si>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</si>
  <si>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</si>
  <si>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</si>
  <si>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</si>
  <si>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</si>
  <si>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</si>
  <si>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</si>
  <si>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Объем работ</t>
  </si>
  <si>
    <t>Запланировано работ на сумму руб</t>
  </si>
  <si>
    <t>Дата исполнения</t>
  </si>
  <si>
    <t>Кол-во квартир</t>
  </si>
  <si>
    <t>Общестроительные работы</t>
  </si>
  <si>
    <t>НДС 18%</t>
  </si>
  <si>
    <t>913м2</t>
  </si>
  <si>
    <t>3370м2</t>
  </si>
  <si>
    <t>10131м3</t>
  </si>
  <si>
    <t>Стоимость работ(план)</t>
  </si>
  <si>
    <t>Стоимость работ(факт)</t>
  </si>
  <si>
    <t>Разница м/у планом и фактом</t>
  </si>
  <si>
    <t>Примечание</t>
  </si>
  <si>
    <t>Увеличение стоимости ГСМ,материалов</t>
  </si>
  <si>
    <t>Произвеленна очистка кровли частично</t>
  </si>
  <si>
    <t>01.01.2012-31.12.2012</t>
  </si>
  <si>
    <t>Отчет о выполнении годового плана мероприятий за 2012год. Постановление Правительства РФ от 23 сентября № 731(раздел 11 пункт 6)</t>
  </si>
  <si>
    <t>Электромонтажные работы</t>
  </si>
  <si>
    <t>Работа произведенна без промывки системы</t>
  </si>
  <si>
    <t>Снятие ежемесячных объемов при проверке</t>
  </si>
  <si>
    <t>Перспективный план работ на 2012 г.  
Постановление Правительства РФ от 23 сентября №731 (раздел 11 пункт б)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</si>
</sst>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/>
    <xf numFmtId="1" fontId="1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horizontal="left" wrapText="1"/>
    </xf>
    <xf numFmtId="1" fontId="4" fillId="2" borderId="1" xfId="0" applyNumberFormat="1" applyFont="1" applyFill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41">
          <cell r="H41">
            <v>41521.189429015998</v>
          </cell>
          <cell r="I41">
            <v>12539.39920756283</v>
          </cell>
          <cell r="N41">
            <v>1219.0812804</v>
          </cell>
          <cell r="O41">
            <v>368.16254668080001</v>
          </cell>
          <cell r="U41">
            <v>1520.9233280000001</v>
          </cell>
          <cell r="V41">
            <v>1041.977228</v>
          </cell>
          <cell r="W41">
            <v>1740.4239872000001</v>
          </cell>
          <cell r="Y41">
            <v>1146.9341199999999</v>
          </cell>
          <cell r="AE41">
            <v>1178.5656350158906</v>
          </cell>
          <cell r="AF41">
            <v>1781.5132552</v>
          </cell>
          <cell r="AH41">
            <v>4146.57</v>
          </cell>
          <cell r="AI41">
            <v>1631.1656141622766</v>
          </cell>
          <cell r="AJ41">
            <v>6697.0169907859263</v>
          </cell>
          <cell r="AQ41">
            <v>5956.6840883360001</v>
          </cell>
          <cell r="AR41">
            <v>51.74</v>
          </cell>
          <cell r="AS41">
            <v>1006.36199757042</v>
          </cell>
          <cell r="AT41">
            <v>303.92132326626682</v>
          </cell>
          <cell r="BD41">
            <v>2528.5163849999994</v>
          </cell>
          <cell r="BE41">
            <v>763.61194826999986</v>
          </cell>
          <cell r="BF41">
            <v>9436.95169824</v>
          </cell>
          <cell r="BG41">
            <v>2849.9594128684798</v>
          </cell>
          <cell r="BJ41">
            <v>2169.5201600000005</v>
          </cell>
          <cell r="BK41">
            <v>655.19508832000008</v>
          </cell>
          <cell r="BN41">
            <v>44.932610250000003</v>
          </cell>
          <cell r="BO41">
            <v>13.5696482955</v>
          </cell>
          <cell r="BP41">
            <v>7417.3382034799997</v>
          </cell>
          <cell r="BQ41">
            <v>2240.0361374509598</v>
          </cell>
          <cell r="BS41">
            <v>25170.616955740003</v>
          </cell>
          <cell r="BT41">
            <v>7601.5263206334803</v>
          </cell>
          <cell r="BU41">
            <v>9316.7319113109988</v>
          </cell>
          <cell r="BV41">
            <v>5277.305047543171</v>
          </cell>
          <cell r="BX41">
            <v>1075.0012831199999</v>
          </cell>
          <cell r="BY41">
            <v>4823.1814818000003</v>
          </cell>
          <cell r="BZ41">
            <v>234.93674165999997</v>
          </cell>
          <cell r="CA41">
            <v>70.950895981319988</v>
          </cell>
          <cell r="CC41">
            <v>222.78846499799999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H43">
            <v>31658.981727999999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C5" sqref="C5"/>
    </sheetView>
  </sheetViews>
  <sheetFormatPr defaultRowHeight="15"/>
  <cols>
    <col min="1" max="1" width="29.5703125" customWidth="1"/>
    <col min="2" max="2" width="14.7109375" customWidth="1"/>
    <col min="3" max="3" width="24.5703125" customWidth="1"/>
    <col min="4" max="4" width="31" customWidth="1"/>
    <col min="5" max="5" width="16.42578125" customWidth="1"/>
    <col min="6" max="6" width="18.7109375" customWidth="1"/>
  </cols>
  <sheetData>
    <row r="1" spans="1:4" ht="36.75" customHeight="1">
      <c r="A1" s="29" t="s">
        <v>37</v>
      </c>
      <c r="B1" s="29"/>
      <c r="C1" s="29"/>
      <c r="D1" s="29"/>
    </row>
    <row r="2" spans="1:4" ht="31.5">
      <c r="A2" s="30" t="str">
        <f>A22</f>
        <v>Кольцевая 59</v>
      </c>
      <c r="B2" s="30" t="s">
        <v>17</v>
      </c>
      <c r="C2" s="30" t="s">
        <v>18</v>
      </c>
      <c r="D2" s="30" t="s">
        <v>19</v>
      </c>
    </row>
    <row r="3" spans="1:4" ht="15.75">
      <c r="A3" s="25" t="s">
        <v>20</v>
      </c>
      <c r="B3" s="25">
        <v>60</v>
      </c>
      <c r="C3" s="25"/>
      <c r="D3" s="25"/>
    </row>
    <row r="4" spans="1:4" ht="33" customHeight="1">
      <c r="A4" s="26" t="s">
        <v>2</v>
      </c>
      <c r="B4" s="25" t="s">
        <v>24</v>
      </c>
      <c r="C4" s="27">
        <v>53271.96</v>
      </c>
      <c r="D4" s="25" t="s">
        <v>32</v>
      </c>
    </row>
    <row r="5" spans="1:4" ht="24.95" customHeight="1">
      <c r="A5" s="26" t="s">
        <v>4</v>
      </c>
      <c r="B5" s="25"/>
      <c r="C5" s="25">
        <v>9139.44</v>
      </c>
      <c r="D5" s="25" t="s">
        <v>32</v>
      </c>
    </row>
    <row r="6" spans="1:4" ht="39" customHeight="1">
      <c r="A6" s="25" t="s">
        <v>5</v>
      </c>
      <c r="B6" s="25"/>
      <c r="C6" s="26">
        <v>1587.2438270808</v>
      </c>
      <c r="D6" s="25" t="s">
        <v>32</v>
      </c>
    </row>
    <row r="7" spans="1:4" ht="66.75" customHeight="1">
      <c r="A7" s="26" t="s">
        <v>6</v>
      </c>
      <c r="B7" s="25"/>
      <c r="C7" s="26">
        <v>1146.9341199999999</v>
      </c>
      <c r="D7" s="25" t="s">
        <v>32</v>
      </c>
    </row>
    <row r="8" spans="1:4" ht="31.5" customHeight="1">
      <c r="A8" s="26" t="s">
        <v>9</v>
      </c>
      <c r="B8" s="25" t="s">
        <v>25</v>
      </c>
      <c r="C8" s="26">
        <v>6716.16</v>
      </c>
      <c r="D8" s="25" t="s">
        <v>32</v>
      </c>
    </row>
    <row r="9" spans="1:4" ht="39" customHeight="1">
      <c r="A9" s="26" t="s">
        <v>10</v>
      </c>
      <c r="B9" s="25" t="s">
        <v>23</v>
      </c>
      <c r="C9" s="26">
        <v>10234.200000000001</v>
      </c>
      <c r="D9" s="25" t="s">
        <v>32</v>
      </c>
    </row>
    <row r="10" spans="1:4" ht="33.75" customHeight="1">
      <c r="A10" s="26" t="str">
        <f>A29</f>
        <v>Электромонтажные работы</v>
      </c>
      <c r="B10" s="25"/>
      <c r="C10" s="26">
        <v>51.74</v>
      </c>
      <c r="D10" s="25" t="s">
        <v>32</v>
      </c>
    </row>
    <row r="11" spans="1:4" ht="33.75" customHeight="1">
      <c r="A11" s="26" t="str">
        <f>A30</f>
        <v>Общестроительные работы</v>
      </c>
      <c r="B11" s="25"/>
      <c r="C11" s="26">
        <v>12625.100245985926</v>
      </c>
      <c r="D11" s="25" t="s">
        <v>32</v>
      </c>
    </row>
    <row r="12" spans="1:4" ht="33" customHeight="1">
      <c r="A12" s="26" t="s">
        <v>12</v>
      </c>
      <c r="B12" s="25"/>
      <c r="C12" s="26">
        <v>36363.96</v>
      </c>
      <c r="D12" s="25" t="s">
        <v>32</v>
      </c>
    </row>
    <row r="13" spans="1:4" ht="30" customHeight="1">
      <c r="A13" s="26" t="s">
        <v>13</v>
      </c>
      <c r="B13" s="25"/>
      <c r="C13" s="26">
        <v>44395.56</v>
      </c>
      <c r="D13" s="25" t="s">
        <v>32</v>
      </c>
    </row>
    <row r="14" spans="1:4" ht="15.75">
      <c r="A14" s="30" t="s">
        <v>14</v>
      </c>
      <c r="B14" s="30"/>
      <c r="C14" s="31">
        <f>SUM(C4:C13)</f>
        <v>175532.29819306673</v>
      </c>
      <c r="D14" s="25"/>
    </row>
    <row r="15" spans="1:4" ht="15.75">
      <c r="A15" s="30" t="s">
        <v>22</v>
      </c>
      <c r="B15" s="30"/>
      <c r="C15" s="31">
        <f>C14*18%</f>
        <v>31595.813674752011</v>
      </c>
      <c r="D15" s="25"/>
    </row>
    <row r="16" spans="1:4" s="24" customFormat="1" ht="15.75">
      <c r="A16" s="32" t="s">
        <v>16</v>
      </c>
      <c r="B16" s="32"/>
      <c r="C16" s="33">
        <f>C14+C15</f>
        <v>207128.11186781875</v>
      </c>
      <c r="D16" s="28"/>
    </row>
    <row r="19" spans="1:6" hidden="1">
      <c r="A19" s="22" t="s">
        <v>33</v>
      </c>
      <c r="B19" s="23"/>
      <c r="C19" s="23"/>
    </row>
    <row r="20" spans="1:6" hidden="1">
      <c r="A20" s="23"/>
      <c r="B20" s="23"/>
      <c r="C20" s="23"/>
    </row>
    <row r="21" spans="1:6" hidden="1">
      <c r="A21" s="23"/>
      <c r="B21" s="23"/>
      <c r="C21" s="23"/>
    </row>
    <row r="22" spans="1:6" ht="45.75" hidden="1">
      <c r="A22" s="1" t="s">
        <v>0</v>
      </c>
      <c r="B22" s="2" t="s">
        <v>26</v>
      </c>
      <c r="C22" s="3" t="s">
        <v>1</v>
      </c>
      <c r="D22" s="2" t="s">
        <v>27</v>
      </c>
      <c r="E22" s="14" t="s">
        <v>28</v>
      </c>
      <c r="F22" s="16" t="s">
        <v>29</v>
      </c>
    </row>
    <row r="23" spans="1:6" ht="24.95" hidden="1" customHeight="1">
      <c r="A23" s="4" t="s">
        <v>2</v>
      </c>
      <c r="B23" s="13">
        <f>[1]год12!$H$41+[1]год12!$I$41+[1]год12!$U$41+[1]год12!$V$41+[1]год12!$W$41</f>
        <v>58363.913179778836</v>
      </c>
      <c r="C23" s="6" t="s">
        <v>3</v>
      </c>
      <c r="D23" s="17">
        <v>53271.96</v>
      </c>
      <c r="E23" s="20">
        <f>B23-D23</f>
        <v>5091.9531797788368</v>
      </c>
      <c r="F23" s="21" t="s">
        <v>30</v>
      </c>
    </row>
    <row r="24" spans="1:6" ht="24.95" hidden="1" customHeight="1">
      <c r="A24" s="4" t="s">
        <v>4</v>
      </c>
      <c r="B24" s="13">
        <f>D24</f>
        <v>9139.44</v>
      </c>
      <c r="C24" s="6" t="s">
        <v>3</v>
      </c>
      <c r="D24" s="18">
        <v>9139.44</v>
      </c>
      <c r="E24" s="20">
        <f t="shared" ref="E24:E32" si="0">B24-D24</f>
        <v>0</v>
      </c>
      <c r="F24" s="21"/>
    </row>
    <row r="25" spans="1:6" ht="24.95" hidden="1" customHeight="1">
      <c r="A25" s="12" t="s">
        <v>5</v>
      </c>
      <c r="B25" s="13">
        <f>[1]год12!$N$41+[1]год12!$O$41</f>
        <v>1587.2438270808</v>
      </c>
      <c r="C25" s="6"/>
      <c r="D25" s="17">
        <f>B25</f>
        <v>1587.2438270808</v>
      </c>
      <c r="E25" s="20">
        <f t="shared" si="0"/>
        <v>0</v>
      </c>
      <c r="F25" s="21"/>
    </row>
    <row r="26" spans="1:6" ht="24.95" hidden="1" customHeight="1">
      <c r="A26" s="4" t="s">
        <v>6</v>
      </c>
      <c r="B26" s="13">
        <f>[1]год12!$Y$41</f>
        <v>1146.9341199999999</v>
      </c>
      <c r="C26" s="7" t="s">
        <v>7</v>
      </c>
      <c r="D26" s="18">
        <f>B26</f>
        <v>1146.9341199999999</v>
      </c>
      <c r="E26" s="20">
        <f t="shared" si="0"/>
        <v>0</v>
      </c>
      <c r="F26" s="21"/>
    </row>
    <row r="27" spans="1:6" ht="24.95" hidden="1" customHeight="1">
      <c r="A27" s="4" t="s">
        <v>9</v>
      </c>
      <c r="B27" s="13">
        <f>[1]год12!$AQ$41</f>
        <v>5956.6840883360001</v>
      </c>
      <c r="C27" s="7" t="s">
        <v>8</v>
      </c>
      <c r="D27" s="18">
        <v>6716.16</v>
      </c>
      <c r="E27" s="20">
        <f t="shared" si="0"/>
        <v>-759.4759116639998</v>
      </c>
      <c r="F27" s="21" t="s">
        <v>35</v>
      </c>
    </row>
    <row r="28" spans="1:6" ht="24.95" hidden="1" customHeight="1">
      <c r="A28" s="4" t="s">
        <v>10</v>
      </c>
      <c r="B28" s="5">
        <f>[1]год12!$AE$41+[1]год12!$AI$41</f>
        <v>2809.7312491781672</v>
      </c>
      <c r="C28" s="6" t="s">
        <v>11</v>
      </c>
      <c r="D28" s="18">
        <v>10234.200000000001</v>
      </c>
      <c r="E28" s="20">
        <f t="shared" si="0"/>
        <v>-7424.468750821834</v>
      </c>
      <c r="F28" s="21" t="s">
        <v>31</v>
      </c>
    </row>
    <row r="29" spans="1:6" ht="24.95" hidden="1" customHeight="1">
      <c r="A29" s="4" t="s">
        <v>34</v>
      </c>
      <c r="B29" s="5">
        <f>[1]год12!$AR$41</f>
        <v>51.74</v>
      </c>
      <c r="C29" s="6"/>
      <c r="D29" s="18">
        <f>B29</f>
        <v>51.74</v>
      </c>
      <c r="E29" s="20">
        <f t="shared" si="0"/>
        <v>0</v>
      </c>
      <c r="F29" s="21"/>
    </row>
    <row r="30" spans="1:6" ht="24.95" hidden="1" customHeight="1">
      <c r="A30" s="4" t="s">
        <v>21</v>
      </c>
      <c r="B30" s="5">
        <f>[1]год12!$AF$41+[1]год12!$AH$41+[1]год12!$AJ$41</f>
        <v>12625.100245985926</v>
      </c>
      <c r="C30" s="6"/>
      <c r="D30" s="18">
        <f>B30</f>
        <v>12625.100245985926</v>
      </c>
      <c r="E30" s="20">
        <f t="shared" si="0"/>
        <v>0</v>
      </c>
      <c r="F30" s="21"/>
    </row>
    <row r="31" spans="1:6" ht="24.95" hidden="1" customHeight="1">
      <c r="A31" s="4" t="s">
        <v>12</v>
      </c>
      <c r="B31" s="5">
        <f>[1]год12!$AS$41+[1]год12!$AT$41+[1]год12!$BD$41+[1]год12!$BE$41+[1]год12!$BF$41+[1]год12!$BG$41+[1]год12!$BJ$41+[1]год12!$BK$41+[1]год12!$BN$41+[1]год12!$BO$41+[1]год12!$BP$41+[1]год12!$BQ$41+[1]год12!$BX$41+[1]год12!$BY$41</f>
        <v>35328.097377931626</v>
      </c>
      <c r="C31" s="6" t="s">
        <v>3</v>
      </c>
      <c r="D31" s="18">
        <f>7727.16+28636.8</f>
        <v>36363.96</v>
      </c>
      <c r="E31" s="20">
        <f t="shared" si="0"/>
        <v>-1035.8626220683727</v>
      </c>
      <c r="F31" s="21" t="s">
        <v>36</v>
      </c>
    </row>
    <row r="32" spans="1:6" ht="24.95" hidden="1" customHeight="1">
      <c r="A32" s="4" t="s">
        <v>13</v>
      </c>
      <c r="B32" s="5">
        <f>[1]год12!$BS$41+[1]год12!$BT$41+[1]год12!$BU$41+[1]год12!$BV$41+[1]год12!$BZ$41+[1]год12!$CA$41+[1]год12!$CC$41</f>
        <v>47894.856337866971</v>
      </c>
      <c r="C32" s="6" t="s">
        <v>3</v>
      </c>
      <c r="D32" s="18">
        <v>44395.56</v>
      </c>
      <c r="E32" s="20">
        <f t="shared" si="0"/>
        <v>3499.2963378669738</v>
      </c>
      <c r="F32" s="21"/>
    </row>
    <row r="33" spans="1:6" hidden="1">
      <c r="A33" s="8" t="s">
        <v>14</v>
      </c>
      <c r="B33" s="5">
        <f>SUM(B23:B32)</f>
        <v>174903.74042615833</v>
      </c>
      <c r="C33" s="6"/>
      <c r="D33" s="19">
        <f>SUM(D23:D32)</f>
        <v>175532.29819306673</v>
      </c>
      <c r="E33" s="15"/>
      <c r="F33" s="21"/>
    </row>
    <row r="34" spans="1:6" hidden="1">
      <c r="A34" s="8" t="s">
        <v>15</v>
      </c>
      <c r="B34" s="5">
        <f>B33*0.18</f>
        <v>31482.673276708498</v>
      </c>
      <c r="C34" s="6"/>
      <c r="D34" s="19">
        <f>D33*0.18</f>
        <v>31595.813674752011</v>
      </c>
      <c r="E34" s="15"/>
      <c r="F34" s="21"/>
    </row>
    <row r="35" spans="1:6" hidden="1">
      <c r="A35" s="9" t="s">
        <v>16</v>
      </c>
      <c r="B35" s="10">
        <f>B33+B34</f>
        <v>206386.41370286682</v>
      </c>
      <c r="C35" s="11"/>
      <c r="D35" s="19">
        <f>D33+D34</f>
        <v>207128.11186781875</v>
      </c>
      <c r="E35" s="15"/>
      <c r="F35" s="21"/>
    </row>
  </sheetData>
  <mergeCells count="2">
    <mergeCell ref="A1:D1"/>
    <mergeCell ref="A19:C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2014-11-06T03:55:04Z</dcterms:modified>
</cp:coreProperties>
</file>