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4475" windowHeight="11970"/>
  </bookViews>
  <sheets>
    <sheet name="2011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33" i="3"/>
  <c r="B32" l="1"/>
  <c r="B29"/>
  <c r="B28"/>
  <c r="B31"/>
  <c r="E31" s="1"/>
  <c r="B30"/>
  <c r="B27"/>
  <c r="B25"/>
  <c r="B26"/>
  <c r="B34" s="1"/>
  <c r="B24"/>
  <c r="E33"/>
  <c r="D32"/>
  <c r="E32"/>
  <c r="E29"/>
  <c r="C16"/>
  <c r="A4"/>
  <c r="B35" l="1"/>
  <c r="B36" s="1"/>
  <c r="C17"/>
  <c r="C18" s="1"/>
  <c r="E24"/>
  <c r="D25"/>
  <c r="D27"/>
  <c r="E27" s="1"/>
  <c r="D28"/>
  <c r="E28" s="1"/>
  <c r="D30"/>
  <c r="E30" s="1"/>
  <c r="D34" l="1"/>
  <c r="E25"/>
  <c r="D35" l="1"/>
  <c r="D36" s="1"/>
</calcChain>
</file>

<file path=xl/sharedStrings.xml><?xml version="1.0" encoding="utf-8"?>
<sst xmlns="http://schemas.openxmlformats.org/spreadsheetml/2006/main" count="65" uniqueCount="42">
  <si>
    <t>Кольцевая 61</t>
  </si>
  <si>
    <t>Расход по уборке территории</t>
  </si>
  <si>
    <t>ежемесячно</t>
  </si>
  <si>
    <t>КГМ</t>
  </si>
  <si>
    <t>Сверхплановый объём в выходные дни</t>
  </si>
  <si>
    <t>Замена канализационных труб,труб ХГВС и арматуры и радиаторов</t>
  </si>
  <si>
    <t>апрель</t>
  </si>
  <si>
    <t>сентябрь</t>
  </si>
  <si>
    <t>май</t>
  </si>
  <si>
    <t>май-август</t>
  </si>
  <si>
    <t>Гидравлические испытания</t>
  </si>
  <si>
    <t>Очистка кровли от снега и наледи</t>
  </si>
  <si>
    <t>1,4квартал</t>
  </si>
  <si>
    <t xml:space="preserve">Непредвид,профосмотры </t>
  </si>
  <si>
    <t>Общеэксплуатационные расходы</t>
  </si>
  <si>
    <t>Всего</t>
  </si>
  <si>
    <t>НДС</t>
  </si>
  <si>
    <t>Всего с НДС</t>
  </si>
  <si>
    <t>Адрес</t>
  </si>
  <si>
    <t>Объем работ</t>
  </si>
  <si>
    <t>Запланировано работ на сумму руб</t>
  </si>
  <si>
    <t>Дата исполнения</t>
  </si>
  <si>
    <t>Разница м/у планом и фактом</t>
  </si>
  <si>
    <t>Примечание</t>
  </si>
  <si>
    <t>Увеличение стоимости материалов</t>
  </si>
  <si>
    <t>Фактический расход меньше планового</t>
  </si>
  <si>
    <t>Итого</t>
  </si>
  <si>
    <t>кол-во квартир</t>
  </si>
  <si>
    <t>Общестроительные работы</t>
  </si>
  <si>
    <t>Электромонтажные работы</t>
  </si>
  <si>
    <t>1890м2</t>
  </si>
  <si>
    <t>3091,33м2</t>
  </si>
  <si>
    <t>23994м3</t>
  </si>
  <si>
    <t>Переспективный план работ на 2011г</t>
  </si>
  <si>
    <t>01.01.2011-31.12.2011</t>
  </si>
  <si>
    <t>Снятие ежемесячных объемов при проверке</t>
  </si>
  <si>
    <t>Снятие объемов при ежемесячной проверке</t>
  </si>
  <si>
    <t>Стоимость работ(руб) факт</t>
  </si>
  <si>
    <t>Стоимость работ(руб) план</t>
  </si>
  <si>
    <t>Сроки осуществления плановых работ</t>
  </si>
  <si>
    <t>Работа произведена без осмотра системы</t>
  </si>
  <si>
    <t>Отчет о выполнении годового плана мероприятий за 2011год.                                                                                                                                         Постановление Правительства РФ от 23 сентября № 731(раздел 11 пункт 6)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</si>
</sst>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" fontId="1" fillId="2" borderId="1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69;&#1059;-78/&#1079;&#1072;&#1090;&#1088;&#1072;&#1090;&#1099;/2012&#1075;%20&#1087;&#1086;%20&#1076;&#1086;&#1084;&#1072;&#1084;/&#1047;&#1072;&#1090;&#1088;&#1072;&#1090;&#1099;%202012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12"/>
      <sheetName val="дек.12"/>
      <sheetName val="нояб.12"/>
      <sheetName val="окт.12"/>
      <sheetName val="сентябрь12"/>
      <sheetName val="август12"/>
      <sheetName val="июль12"/>
      <sheetName val="июнь12"/>
      <sheetName val="Май 12"/>
      <sheetName val="Апрель12"/>
      <sheetName val="Март12"/>
      <sheetName val="Февраль12"/>
      <sheetName val="Январь12"/>
      <sheetName val="год"/>
      <sheetName val="Декабрь11"/>
      <sheetName val="Ноябрь11"/>
      <sheetName val="Октябрь11"/>
      <sheetName val="Сентябрь11"/>
      <sheetName val="Август11"/>
      <sheetName val="Июль11"/>
      <sheetName val="Июнь11"/>
      <sheetName val="Май11"/>
      <sheetName val="Апрель11"/>
      <sheetName val="Март11"/>
      <sheetName val="Февраль11"/>
      <sheetName val="Январь11"/>
      <sheetName val="2010год"/>
      <sheetName val="Декабрь 10"/>
      <sheetName val="Ноябрь 10"/>
      <sheetName val="Октябрь 10"/>
      <sheetName val="Сентябрь 10"/>
      <sheetName val="Август 10"/>
      <sheetName val="79 3 мес."/>
      <sheetName val="1 полуг (с 79)"/>
      <sheetName val="Июль 10"/>
      <sheetName val="1 полуг"/>
      <sheetName val="Июнь 10"/>
      <sheetName val="Май 10"/>
      <sheetName val="Апрель 10"/>
      <sheetName val="Март 10"/>
      <sheetName val="Фев 10"/>
      <sheetName val="Янв 10"/>
      <sheetName val="Общее"/>
      <sheetName val="Январь 10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4">
          <cell r="H44">
            <v>40068.398749500004</v>
          </cell>
          <cell r="I44">
            <v>13703.392372329005</v>
          </cell>
          <cell r="J44">
            <v>4012.3912950000004</v>
          </cell>
          <cell r="K44">
            <v>1372.2378228900002</v>
          </cell>
          <cell r="N44">
            <v>4313.2222936400003</v>
          </cell>
          <cell r="O44">
            <v>1475.1220244248802</v>
          </cell>
          <cell r="R44">
            <v>2064.5003790000001</v>
          </cell>
          <cell r="S44">
            <v>733.39692300000002</v>
          </cell>
          <cell r="U44">
            <v>1639.1965140000002</v>
          </cell>
          <cell r="V44">
            <v>1171.3783410000001</v>
          </cell>
          <cell r="W44">
            <v>3101.9861250000004</v>
          </cell>
          <cell r="Y44">
            <v>2524.2236400000002</v>
          </cell>
          <cell r="Z44">
            <v>1599.2889600000001</v>
          </cell>
          <cell r="AB44">
            <v>5826.9755599999999</v>
          </cell>
          <cell r="AI44">
            <v>15576.126771211901</v>
          </cell>
          <cell r="AP44">
            <v>762.71948000000009</v>
          </cell>
          <cell r="AR44">
            <v>12192.59448</v>
          </cell>
          <cell r="AT44">
            <v>6050.974685208198</v>
          </cell>
          <cell r="AU44">
            <v>2069.433342341204</v>
          </cell>
          <cell r="BE44">
            <v>4180.5719999999992</v>
          </cell>
          <cell r="BF44">
            <v>1429.7556239999999</v>
          </cell>
          <cell r="BG44">
            <v>16284.361930000001</v>
          </cell>
          <cell r="BH44">
            <v>5569.2517800600008</v>
          </cell>
          <cell r="BI44">
            <v>11361.297439999998</v>
          </cell>
          <cell r="BK44">
            <v>3336.2675248</v>
          </cell>
          <cell r="BL44">
            <v>1141.0034934816003</v>
          </cell>
          <cell r="BO44">
            <v>482.0279625</v>
          </cell>
          <cell r="BP44">
            <v>164.85356317499998</v>
          </cell>
          <cell r="BQ44">
            <v>13875.018243999999</v>
          </cell>
          <cell r="BR44">
            <v>4745.2562394480001</v>
          </cell>
          <cell r="BS44">
            <v>6775.8686559999996</v>
          </cell>
          <cell r="BT44">
            <v>43514.714066400004</v>
          </cell>
          <cell r="BU44">
            <v>14882.032210708803</v>
          </cell>
          <cell r="BV44">
            <v>13651.024135923188</v>
          </cell>
          <cell r="BW44">
            <v>16485.925800000001</v>
          </cell>
          <cell r="BY44">
            <v>2018.4940800000004</v>
          </cell>
          <cell r="BZ44">
            <v>11378.440103200001</v>
          </cell>
          <cell r="CA44">
            <v>473.47392000000008</v>
          </cell>
          <cell r="CB44">
            <v>161.92808064000002</v>
          </cell>
          <cell r="CD44">
            <v>1192.2924728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topLeftCell="A20" workbookViewId="0">
      <selection activeCell="A20" sqref="A20:F22"/>
    </sheetView>
  </sheetViews>
  <sheetFormatPr defaultRowHeight="15"/>
  <cols>
    <col min="1" max="1" width="31.7109375" customWidth="1"/>
    <col min="2" max="2" width="22" customWidth="1"/>
    <col min="3" max="3" width="24.28515625" customWidth="1"/>
    <col min="4" max="4" width="21.28515625" customWidth="1"/>
    <col min="5" max="5" width="27.140625" customWidth="1"/>
    <col min="6" max="6" width="24.28515625" customWidth="1"/>
  </cols>
  <sheetData>
    <row r="1" spans="1:4" hidden="1">
      <c r="A1" s="17" t="s">
        <v>33</v>
      </c>
      <c r="B1" s="17"/>
      <c r="C1" s="17"/>
      <c r="D1" s="17"/>
    </row>
    <row r="2" spans="1:4" hidden="1">
      <c r="A2" s="2"/>
      <c r="B2" s="2"/>
      <c r="C2" s="2"/>
      <c r="D2" s="2"/>
    </row>
    <row r="3" spans="1:4" ht="24" hidden="1">
      <c r="A3" s="3" t="s">
        <v>18</v>
      </c>
      <c r="B3" s="3" t="s">
        <v>19</v>
      </c>
      <c r="C3" s="4" t="s">
        <v>20</v>
      </c>
      <c r="D3" s="4" t="s">
        <v>21</v>
      </c>
    </row>
    <row r="4" spans="1:4" hidden="1">
      <c r="A4" s="5" t="str">
        <f>A23</f>
        <v>Кольцевая 61</v>
      </c>
      <c r="B4" s="5"/>
      <c r="C4" s="5"/>
      <c r="D4" s="5"/>
    </row>
    <row r="5" spans="1:4" hidden="1">
      <c r="A5" s="5" t="s">
        <v>27</v>
      </c>
      <c r="B5" s="5">
        <v>80</v>
      </c>
      <c r="C5" s="5"/>
      <c r="D5" s="5"/>
    </row>
    <row r="6" spans="1:4" ht="24.95" hidden="1" customHeight="1">
      <c r="A6" s="11" t="s">
        <v>1</v>
      </c>
      <c r="B6" s="16" t="s">
        <v>31</v>
      </c>
      <c r="C6" s="13"/>
      <c r="D6" s="7" t="s">
        <v>34</v>
      </c>
    </row>
    <row r="7" spans="1:4" ht="24.95" hidden="1" customHeight="1">
      <c r="A7" s="11" t="s">
        <v>4</v>
      </c>
      <c r="B7" s="5"/>
      <c r="C7" s="13"/>
      <c r="D7" s="7" t="s">
        <v>34</v>
      </c>
    </row>
    <row r="8" spans="1:4" ht="24.95" hidden="1" customHeight="1">
      <c r="A8" s="11" t="s">
        <v>3</v>
      </c>
      <c r="B8" s="5"/>
      <c r="C8" s="13"/>
      <c r="D8" s="7" t="s">
        <v>34</v>
      </c>
    </row>
    <row r="9" spans="1:4" ht="24.95" hidden="1" customHeight="1">
      <c r="A9" s="11" t="s">
        <v>5</v>
      </c>
      <c r="B9" s="5"/>
      <c r="C9" s="13"/>
      <c r="D9" s="7" t="s">
        <v>34</v>
      </c>
    </row>
    <row r="10" spans="1:4" ht="24.95" hidden="1" customHeight="1">
      <c r="A10" s="11" t="s">
        <v>29</v>
      </c>
      <c r="B10" s="5"/>
      <c r="C10" s="13"/>
      <c r="D10" s="7" t="s">
        <v>34</v>
      </c>
    </row>
    <row r="11" spans="1:4" ht="24.95" hidden="1" customHeight="1">
      <c r="A11" s="11" t="s">
        <v>10</v>
      </c>
      <c r="B11" s="16" t="s">
        <v>32</v>
      </c>
      <c r="C11" s="13"/>
      <c r="D11" s="7" t="s">
        <v>34</v>
      </c>
    </row>
    <row r="12" spans="1:4" ht="24.95" hidden="1" customHeight="1">
      <c r="A12" s="11" t="s">
        <v>28</v>
      </c>
      <c r="B12" s="16"/>
      <c r="C12" s="13"/>
      <c r="D12" s="7" t="s">
        <v>34</v>
      </c>
    </row>
    <row r="13" spans="1:4" ht="24.95" hidden="1" customHeight="1">
      <c r="A13" s="11" t="s">
        <v>11</v>
      </c>
      <c r="B13" s="16" t="s">
        <v>30</v>
      </c>
      <c r="C13" s="13"/>
      <c r="D13" s="7" t="s">
        <v>34</v>
      </c>
    </row>
    <row r="14" spans="1:4" ht="24.95" hidden="1" customHeight="1">
      <c r="A14" s="11" t="s">
        <v>13</v>
      </c>
      <c r="B14" s="16"/>
      <c r="C14" s="13"/>
      <c r="D14" s="7" t="s">
        <v>34</v>
      </c>
    </row>
    <row r="15" spans="1:4" ht="24.95" hidden="1" customHeight="1">
      <c r="A15" s="11" t="s">
        <v>14</v>
      </c>
      <c r="B15" s="6"/>
      <c r="C15" s="13"/>
      <c r="D15" s="7" t="s">
        <v>34</v>
      </c>
    </row>
    <row r="16" spans="1:4" hidden="1">
      <c r="A16" s="1" t="s">
        <v>26</v>
      </c>
      <c r="B16" s="6"/>
      <c r="C16" s="14">
        <f>SUM(C6:C15)</f>
        <v>0</v>
      </c>
      <c r="D16" s="6"/>
    </row>
    <row r="17" spans="1:6" hidden="1">
      <c r="A17" s="8" t="s">
        <v>16</v>
      </c>
      <c r="B17" s="6"/>
      <c r="C17" s="12">
        <f>C16*18%</f>
        <v>0</v>
      </c>
      <c r="D17" s="6"/>
    </row>
    <row r="18" spans="1:6" hidden="1">
      <c r="A18" s="9" t="s">
        <v>17</v>
      </c>
      <c r="B18" s="10"/>
      <c r="C18" s="15">
        <f>C16+C17</f>
        <v>0</v>
      </c>
      <c r="D18" s="10"/>
    </row>
    <row r="19" spans="1:6" hidden="1"/>
    <row r="20" spans="1:6" ht="15" customHeight="1">
      <c r="A20" s="18" t="s">
        <v>41</v>
      </c>
      <c r="B20" s="18"/>
      <c r="C20" s="18"/>
      <c r="D20" s="18"/>
      <c r="E20" s="18"/>
      <c r="F20" s="18"/>
    </row>
    <row r="21" spans="1:6">
      <c r="A21" s="18"/>
      <c r="B21" s="18"/>
      <c r="C21" s="18"/>
      <c r="D21" s="18"/>
      <c r="E21" s="18"/>
      <c r="F21" s="18"/>
    </row>
    <row r="22" spans="1:6">
      <c r="A22" s="19"/>
      <c r="B22" s="19"/>
      <c r="C22" s="19"/>
      <c r="D22" s="19"/>
      <c r="E22" s="19"/>
      <c r="F22" s="19"/>
    </row>
    <row r="23" spans="1:6" ht="31.5">
      <c r="A23" s="23" t="s">
        <v>0</v>
      </c>
      <c r="B23" s="24" t="s">
        <v>37</v>
      </c>
      <c r="C23" s="25" t="s">
        <v>39</v>
      </c>
      <c r="D23" s="24" t="s">
        <v>38</v>
      </c>
      <c r="E23" s="25" t="s">
        <v>22</v>
      </c>
      <c r="F23" s="24" t="s">
        <v>23</v>
      </c>
    </row>
    <row r="24" spans="1:6" ht="38.25" customHeight="1">
      <c r="A24" s="30" t="s">
        <v>1</v>
      </c>
      <c r="B24" s="31">
        <f>[1]год!$H$44+[1]год!$I$44+[1]год!$R$44+[1]год!$S$44+[1]год!$U$44+[1]год!$V$44+[1]год!$W$44</f>
        <v>62482.249403829017</v>
      </c>
      <c r="C24" s="32" t="s">
        <v>2</v>
      </c>
      <c r="D24" s="33">
        <v>67624.44</v>
      </c>
      <c r="E24" s="30">
        <f>B24-D24</f>
        <v>-5142.1905961709854</v>
      </c>
      <c r="F24" s="33" t="s">
        <v>35</v>
      </c>
    </row>
    <row r="25" spans="1:6" ht="29.25" customHeight="1">
      <c r="A25" s="21" t="s">
        <v>4</v>
      </c>
      <c r="B25" s="26">
        <f>[1]год!$N$44+[1]год!$O$44</f>
        <v>5788.344318064881</v>
      </c>
      <c r="C25" s="27"/>
      <c r="D25" s="28">
        <f>B25</f>
        <v>5788.344318064881</v>
      </c>
      <c r="E25" s="28">
        <f t="shared" ref="E25:E33" si="0">B25-D25</f>
        <v>0</v>
      </c>
      <c r="F25" s="21"/>
    </row>
    <row r="26" spans="1:6" ht="24.95" customHeight="1">
      <c r="A26" s="21" t="s">
        <v>3</v>
      </c>
      <c r="B26" s="26">
        <f>[1]год!$J$44+[1]год!$K$44</f>
        <v>5384.629117890001</v>
      </c>
      <c r="C26" s="27"/>
      <c r="D26" s="28">
        <v>12947.64</v>
      </c>
      <c r="E26" s="28"/>
      <c r="F26" s="21"/>
    </row>
    <row r="27" spans="1:6" ht="51" customHeight="1">
      <c r="A27" s="20" t="s">
        <v>5</v>
      </c>
      <c r="B27" s="26">
        <f>[1]год!$Y$44+[1]год!$AB$44</f>
        <v>8351.1991999999991</v>
      </c>
      <c r="C27" s="27" t="s">
        <v>6</v>
      </c>
      <c r="D27" s="28">
        <f>B27</f>
        <v>8351.1991999999991</v>
      </c>
      <c r="E27" s="28">
        <f t="shared" si="0"/>
        <v>0</v>
      </c>
      <c r="F27" s="21"/>
    </row>
    <row r="28" spans="1:6" ht="24.95" customHeight="1">
      <c r="A28" s="20" t="s">
        <v>29</v>
      </c>
      <c r="B28" s="26">
        <f>[1]год!$AP$44</f>
        <v>762.71948000000009</v>
      </c>
      <c r="C28" s="27" t="s">
        <v>8</v>
      </c>
      <c r="D28" s="28">
        <f>B28</f>
        <v>762.71948000000009</v>
      </c>
      <c r="E28" s="28">
        <f t="shared" si="0"/>
        <v>0</v>
      </c>
      <c r="F28" s="21"/>
    </row>
    <row r="29" spans="1:6" ht="33" customHeight="1">
      <c r="A29" s="20" t="s">
        <v>10</v>
      </c>
      <c r="B29" s="26">
        <f>[1]год!$AR$44</f>
        <v>12192.59448</v>
      </c>
      <c r="C29" s="27" t="s">
        <v>9</v>
      </c>
      <c r="D29" s="21">
        <v>15906.36</v>
      </c>
      <c r="E29" s="28">
        <f t="shared" si="0"/>
        <v>-3713.7655200000008</v>
      </c>
      <c r="F29" s="21" t="s">
        <v>40</v>
      </c>
    </row>
    <row r="30" spans="1:6" ht="24.95" customHeight="1">
      <c r="A30" s="20" t="s">
        <v>28</v>
      </c>
      <c r="B30" s="26">
        <f>[1]год!$Z$44</f>
        <v>1599.2889600000001</v>
      </c>
      <c r="C30" s="27" t="s">
        <v>7</v>
      </c>
      <c r="D30" s="28">
        <f>B30</f>
        <v>1599.2889600000001</v>
      </c>
      <c r="E30" s="28">
        <f t="shared" si="0"/>
        <v>0</v>
      </c>
      <c r="F30" s="21"/>
    </row>
    <row r="31" spans="1:6" ht="42.75" customHeight="1">
      <c r="A31" s="20" t="s">
        <v>11</v>
      </c>
      <c r="B31" s="26">
        <f>[1]год!$AI$44</f>
        <v>15576.126771211901</v>
      </c>
      <c r="C31" s="27" t="s">
        <v>12</v>
      </c>
      <c r="D31" s="21">
        <v>21191.64</v>
      </c>
      <c r="E31" s="28">
        <f t="shared" si="0"/>
        <v>-5615.5132287880988</v>
      </c>
      <c r="F31" s="21" t="s">
        <v>36</v>
      </c>
    </row>
    <row r="32" spans="1:6" ht="29.25" customHeight="1">
      <c r="A32" s="20" t="s">
        <v>13</v>
      </c>
      <c r="B32" s="26">
        <f>[1]год!$AT$44+[1]год!$AU$44+[1]год!$BE$44+[1]год!$BF$44+[1]год!$BG$44+[1]год!$BH$44+[1]год!$BI$44+[1]год!$BK$44+[1]год!$BL$44+[1]год!$BO$44+[1]год!$BP$44+[1]год!$BQ$44+[1]год!$BR$44+[1]год!$BS$44+[1]год!$BY$44+[1]год!$BZ$44</f>
        <v>90862.876668214012</v>
      </c>
      <c r="C32" s="27" t="s">
        <v>2</v>
      </c>
      <c r="D32" s="21">
        <f>17589+50381.76</f>
        <v>67970.760000000009</v>
      </c>
      <c r="E32" s="28">
        <f t="shared" si="0"/>
        <v>22892.116668214003</v>
      </c>
      <c r="F32" s="21" t="s">
        <v>24</v>
      </c>
    </row>
    <row r="33" spans="1:6" ht="31.5" customHeight="1">
      <c r="A33" s="20" t="s">
        <v>14</v>
      </c>
      <c r="B33" s="26">
        <f>[1]год!$BT$44+[1]год!$BU$44+[1]год!$BV$44+[1]год!$BW$44+[1]год!$CA$44+[1]год!$CB$44+[1]год!$CD$44</f>
        <v>90361.390686472005</v>
      </c>
      <c r="C33" s="27" t="s">
        <v>2</v>
      </c>
      <c r="D33" s="21">
        <v>91194.12</v>
      </c>
      <c r="E33" s="28">
        <f t="shared" si="0"/>
        <v>-832.7293135279906</v>
      </c>
      <c r="F33" s="21" t="s">
        <v>25</v>
      </c>
    </row>
    <row r="34" spans="1:6" ht="15.75">
      <c r="A34" s="29" t="s">
        <v>15</v>
      </c>
      <c r="B34" s="34">
        <f>SUM(B24:B33)</f>
        <v>293361.41908568179</v>
      </c>
      <c r="C34" s="29"/>
      <c r="D34" s="35">
        <f>SUM(D24:D33)</f>
        <v>293336.51195806486</v>
      </c>
      <c r="E34" s="21"/>
      <c r="F34" s="21"/>
    </row>
    <row r="35" spans="1:6" ht="15.75">
      <c r="A35" s="29" t="s">
        <v>16</v>
      </c>
      <c r="B35" s="34">
        <f>B34*0.18</f>
        <v>52805.055435422721</v>
      </c>
      <c r="C35" s="29"/>
      <c r="D35" s="35">
        <f>D34*0.18</f>
        <v>52800.57215245167</v>
      </c>
      <c r="E35" s="21"/>
      <c r="F35" s="21"/>
    </row>
    <row r="36" spans="1:6" ht="15.75">
      <c r="A36" s="22" t="s">
        <v>17</v>
      </c>
      <c r="B36" s="36">
        <f>B34+B35</f>
        <v>346166.47452110448</v>
      </c>
      <c r="C36" s="29"/>
      <c r="D36" s="35">
        <f>D34+D35</f>
        <v>346137.08411051653</v>
      </c>
      <c r="E36" s="21"/>
      <c r="F36" s="21"/>
    </row>
  </sheetData>
  <mergeCells count="2">
    <mergeCell ref="A1:D1"/>
    <mergeCell ref="A20:F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2014-11-07T09:19:07Z</dcterms:modified>
</cp:coreProperties>
</file>