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<sst xmlns="http://schemas.openxmlformats.org/spreadsheetml/2006/main" count="69" uniqueCount="48">
  <si>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</si>
  <si>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</si>
  <si>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</si>
  <si>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</si>
  <si>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</si>
  <si>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</si>
  <si>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</si>
  <si>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</si>
  <si>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</si>
  <si>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</si>
  <si>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</si>
  <si>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</si>
  <si>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</si>
  <si>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июнь</t>
  </si>
  <si>
    <t>Кольцевая 34</t>
  </si>
  <si>
    <t>Смена т/провода ХГВС</t>
  </si>
  <si>
    <t>май</t>
  </si>
  <si>
    <t>июль</t>
  </si>
  <si>
    <t>сентябрь</t>
  </si>
  <si>
    <t>Переспективный план работ на 2012г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</si>
  <si>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</si>
  <si>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</si>
  <si>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</si>
  <si>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</si>
  <si>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</si>
  <si>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</si>
  <si>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Профобходы и непредвид. ремонт</t>
  </si>
  <si>
    <t>01.01.2012-01.12.2012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</si>
  <si>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</si>
  <si>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</si>
  <si>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</si>
  <si>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5.Сверх.план</t>
  </si>
  <si>
    <t>НДС 18%</t>
  </si>
  <si>
    <t>1135м2</t>
  </si>
  <si>
    <t>3751м2</t>
  </si>
  <si>
    <t>15120м3</t>
  </si>
  <si>
    <t>Разница м/у планом и фактом</t>
  </si>
  <si>
    <t>Примечание</t>
  </si>
  <si>
    <t>снятие ежемесячных объемов при проверке</t>
  </si>
  <si>
    <t>Общестроительные работы</t>
  </si>
  <si>
    <t>Покраска д/оборудования</t>
  </si>
  <si>
    <t>Кровельные работы</t>
  </si>
  <si>
    <t>Ремонт фасада,цоколя</t>
  </si>
  <si>
    <t>Отчет о выполнении годового плана мероприятий за 2012год.                                                                                                           Постановление Правительства РФ от 23 сентября № 731(раздел 11 пункт 6)</t>
  </si>
  <si>
    <t>Сроки осуществления плановых работ</t>
  </si>
  <si>
    <t>Стоимость работ(руб) факт</t>
  </si>
  <si>
    <t>Стоимость работ(руб) план</t>
  </si>
  <si>
    <t>работа произведено без промывки системы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</si>
</sst>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wrapText="1"/>
    </xf>
    <xf numFmtId="2" fontId="44" fillId="33" borderId="10" xfId="0" applyNumberFormat="1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2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1" fontId="44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69;&#1059;-78\&#1048;&#1085;&#1092;&#1086;&#1088;&#1084;&#1072;&#1094;&#1080;&#1103;%20&#1087;&#1086;%20&#1079;&#1072;&#1090;&#1088;&#1072;&#1090;&#1072;&#1084;\&#1047;&#1072;&#1090;&#1088;&#1072;&#1090;&#1099;%20201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27">
          <cell r="H27">
            <v>49051.88516358424</v>
          </cell>
          <cell r="I27">
            <v>14813.66931940244</v>
          </cell>
          <cell r="N27">
            <v>1058.1706548000002</v>
          </cell>
          <cell r="O27">
            <v>319.56753774960004</v>
          </cell>
          <cell r="U27">
            <v>2067.5051490000005</v>
          </cell>
          <cell r="V27">
            <v>1224.5169830000002</v>
          </cell>
          <cell r="W27">
            <v>2365.8888576</v>
          </cell>
          <cell r="Y27">
            <v>9930.82644</v>
          </cell>
          <cell r="AE27">
            <v>1497.2867379945242</v>
          </cell>
          <cell r="AF27">
            <v>924.2750824</v>
          </cell>
          <cell r="AH27">
            <v>2244.26</v>
          </cell>
          <cell r="AI27">
            <v>1610.5200630187578</v>
          </cell>
          <cell r="AJ27">
            <v>5570.405503832462</v>
          </cell>
          <cell r="AK27">
            <v>1090.68</v>
          </cell>
          <cell r="AQ27">
            <v>5170.441383632</v>
          </cell>
          <cell r="AS27">
            <v>963.4177257997198</v>
          </cell>
          <cell r="AT27">
            <v>290.9521531915154</v>
          </cell>
          <cell r="BD27">
            <v>2694.045591</v>
          </cell>
          <cell r="BE27">
            <v>813.601768482</v>
          </cell>
          <cell r="BF27">
            <v>8191.3368028800005</v>
          </cell>
          <cell r="BG27">
            <v>2473.78371446976</v>
          </cell>
          <cell r="BJ27">
            <v>1883.1579200000006</v>
          </cell>
          <cell r="BK27">
            <v>568.7136918400001</v>
          </cell>
          <cell r="BN27">
            <v>55.858173750000006</v>
          </cell>
          <cell r="BO27">
            <v>16.8691684725</v>
          </cell>
          <cell r="BP27">
            <v>6438.298864760001</v>
          </cell>
          <cell r="BQ27">
            <v>1944.3662571575203</v>
          </cell>
          <cell r="BX27">
            <v>933.1082594400002</v>
          </cell>
          <cell r="BY27">
            <v>4186.553586600001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3">
      <selection activeCell="F38" sqref="F38"/>
    </sheetView>
  </sheetViews>
  <sheetFormatPr defaultColWidth="9.140625" defaultRowHeight="15"/>
  <cols>
    <col min="1" max="1" width="27.28125" style="0" customWidth="1"/>
    <col min="2" max="2" width="20.421875" style="0" customWidth="1"/>
    <col min="3" max="3" width="26.7109375" style="0" customWidth="1"/>
    <col min="4" max="4" width="17.140625" style="0" customWidth="1"/>
    <col min="5" max="5" width="18.8515625" style="0" customWidth="1"/>
    <col min="6" max="6" width="30.7109375" style="0" customWidth="1"/>
  </cols>
  <sheetData>
    <row r="1" spans="1:5" ht="15" hidden="1">
      <c r="A1" s="22" t="s">
        <v>19</v>
      </c>
      <c r="B1" s="22"/>
      <c r="C1" s="22"/>
      <c r="D1" s="22"/>
      <c r="E1" s="22"/>
    </row>
    <row r="2" spans="1:5" ht="15" hidden="1">
      <c r="A2" s="2"/>
      <c r="B2" s="2"/>
      <c r="C2" s="2"/>
      <c r="D2" s="2"/>
      <c r="E2" s="2"/>
    </row>
    <row r="3" spans="1:5" ht="24" hidden="1">
      <c r="A3" s="3" t="s">
        <v>20</v>
      </c>
      <c r="B3" s="3" t="s">
        <v>21</v>
      </c>
      <c r="C3" s="4" t="s">
        <v>22</v>
      </c>
      <c r="D3" s="4" t="s">
        <v>23</v>
      </c>
      <c r="E3" s="4" t="s">
        <v>24</v>
      </c>
    </row>
    <row r="4" spans="1:5" ht="15" hidden="1">
      <c r="A4" s="1" t="str">
        <f>A26</f>
        <v>Кольцевая 34</v>
      </c>
      <c r="B4" s="1"/>
      <c r="C4" s="5"/>
      <c r="D4" s="1"/>
      <c r="E4" s="1"/>
    </row>
    <row r="5" spans="1:5" ht="15" hidden="1">
      <c r="A5" s="1" t="s">
        <v>25</v>
      </c>
      <c r="B5" s="6">
        <v>28</v>
      </c>
      <c r="C5" s="7"/>
      <c r="D5" s="6"/>
      <c r="E5" s="6"/>
    </row>
    <row r="6" spans="1:5" ht="30" customHeight="1" hidden="1">
      <c r="A6" s="8" t="s">
        <v>26</v>
      </c>
      <c r="B6" s="6"/>
      <c r="C6" s="7">
        <f>7105.8+25912.32</f>
        <v>33018.12</v>
      </c>
      <c r="D6" s="6"/>
      <c r="E6" s="9" t="s">
        <v>27</v>
      </c>
    </row>
    <row r="7" spans="1:5" ht="30" customHeight="1" hidden="1">
      <c r="A7" s="8" t="s">
        <v>9</v>
      </c>
      <c r="B7" s="6" t="s">
        <v>35</v>
      </c>
      <c r="C7" s="10">
        <v>10023.48</v>
      </c>
      <c r="D7" s="6"/>
      <c r="E7" s="9" t="s">
        <v>27</v>
      </c>
    </row>
    <row r="8" spans="1:5" ht="30" customHeight="1" hidden="1">
      <c r="A8" s="11" t="str">
        <f>A30</f>
        <v>Смена т/провода ХГВС</v>
      </c>
      <c r="B8" s="6"/>
      <c r="C8" s="10">
        <f>B30</f>
        <v>9930.82644</v>
      </c>
      <c r="D8" s="6"/>
      <c r="E8" s="9" t="s">
        <v>27</v>
      </c>
    </row>
    <row r="9" spans="1:5" ht="30" customHeight="1" hidden="1">
      <c r="A9" s="8" t="s">
        <v>1</v>
      </c>
      <c r="B9" s="6" t="s">
        <v>33</v>
      </c>
      <c r="C9" s="10">
        <v>12720.36</v>
      </c>
      <c r="D9" s="6"/>
      <c r="E9" s="9" t="s">
        <v>27</v>
      </c>
    </row>
    <row r="10" spans="1:5" ht="30" customHeight="1" hidden="1">
      <c r="A10" s="11" t="str">
        <f>A31</f>
        <v>Общестроительные работы</v>
      </c>
      <c r="B10" s="6"/>
      <c r="C10" s="10">
        <f>B31</f>
        <v>924.2750824</v>
      </c>
      <c r="D10" s="6"/>
      <c r="E10" s="9" t="s">
        <v>27</v>
      </c>
    </row>
    <row r="11" spans="1:5" ht="30" customHeight="1" hidden="1">
      <c r="A11" s="11" t="str">
        <f>A32</f>
        <v>Покраска д/оборудования</v>
      </c>
      <c r="B11" s="6"/>
      <c r="C11" s="10">
        <f>B32</f>
        <v>2244.26</v>
      </c>
      <c r="D11" s="6"/>
      <c r="E11" s="9" t="s">
        <v>27</v>
      </c>
    </row>
    <row r="12" spans="1:5" ht="30" customHeight="1" hidden="1">
      <c r="A12" s="11" t="str">
        <f>A33</f>
        <v>Кровельные работы</v>
      </c>
      <c r="B12" s="6"/>
      <c r="C12" s="10">
        <f>B33</f>
        <v>5570.405503832462</v>
      </c>
      <c r="D12" s="6"/>
      <c r="E12" s="9" t="s">
        <v>27</v>
      </c>
    </row>
    <row r="13" spans="1:5" ht="30" customHeight="1" hidden="1">
      <c r="A13" s="11" t="str">
        <f>A34</f>
        <v>Ремонт фасада,цоколя</v>
      </c>
      <c r="B13" s="6"/>
      <c r="C13" s="10">
        <f>B34</f>
        <v>1090.68</v>
      </c>
      <c r="D13" s="6"/>
      <c r="E13" s="9" t="s">
        <v>27</v>
      </c>
    </row>
    <row r="14" spans="1:5" ht="30" customHeight="1" hidden="1">
      <c r="A14" s="8" t="s">
        <v>28</v>
      </c>
      <c r="B14" s="6" t="s">
        <v>34</v>
      </c>
      <c r="C14" s="10">
        <v>72570.12</v>
      </c>
      <c r="D14" s="6"/>
      <c r="E14" s="9" t="s">
        <v>27</v>
      </c>
    </row>
    <row r="15" spans="1:5" ht="30" customHeight="1" hidden="1">
      <c r="A15" s="8" t="s">
        <v>29</v>
      </c>
      <c r="B15" s="6"/>
      <c r="C15" s="10">
        <v>5565.72</v>
      </c>
      <c r="D15" s="6"/>
      <c r="E15" s="9" t="s">
        <v>27</v>
      </c>
    </row>
    <row r="16" spans="1:5" ht="30" customHeight="1" hidden="1">
      <c r="A16" s="8" t="s">
        <v>30</v>
      </c>
      <c r="B16" s="6"/>
      <c r="C16" s="10">
        <v>38535.6</v>
      </c>
      <c r="D16" s="6"/>
      <c r="E16" s="9" t="s">
        <v>27</v>
      </c>
    </row>
    <row r="17" spans="1:5" ht="30" customHeight="1" hidden="1">
      <c r="A17" s="8" t="s">
        <v>31</v>
      </c>
      <c r="B17" s="6"/>
      <c r="C17" s="10">
        <f>B29</f>
        <v>1377.7381925496002</v>
      </c>
      <c r="D17" s="6"/>
      <c r="E17" s="9" t="s">
        <v>27</v>
      </c>
    </row>
    <row r="18" spans="1:5" ht="30" customHeight="1" hidden="1">
      <c r="A18" s="8" t="s">
        <v>5</v>
      </c>
      <c r="B18" s="6"/>
      <c r="C18" s="7">
        <f>SUM(C6:C17)</f>
        <v>193571.58521878204</v>
      </c>
      <c r="D18" s="6"/>
      <c r="E18" s="6"/>
    </row>
    <row r="19" spans="1:5" ht="30" customHeight="1" hidden="1">
      <c r="A19" s="8" t="s">
        <v>32</v>
      </c>
      <c r="B19" s="6"/>
      <c r="C19" s="7">
        <f>C18*18%</f>
        <v>34842.885339380766</v>
      </c>
      <c r="D19" s="6"/>
      <c r="E19" s="6"/>
    </row>
    <row r="20" spans="1:5" ht="30" customHeight="1" hidden="1">
      <c r="A20" s="8" t="s">
        <v>7</v>
      </c>
      <c r="B20" s="6"/>
      <c r="C20" s="7">
        <f>C18+C19</f>
        <v>228414.4705581628</v>
      </c>
      <c r="D20" s="6"/>
      <c r="E20" s="6"/>
    </row>
    <row r="21" ht="30" customHeight="1" hidden="1"/>
    <row r="22" ht="30" customHeight="1" hidden="1"/>
    <row r="23" spans="1:6" ht="30" customHeight="1">
      <c r="A23" s="23" t="s">
        <v>43</v>
      </c>
      <c r="B23" s="23"/>
      <c r="C23" s="23"/>
      <c r="D23" s="23"/>
      <c r="E23" s="23"/>
      <c r="F23" s="23"/>
    </row>
    <row r="24" spans="1:6" ht="3" customHeight="1">
      <c r="A24" s="23"/>
      <c r="B24" s="23"/>
      <c r="C24" s="23"/>
      <c r="D24" s="23"/>
      <c r="E24" s="23"/>
      <c r="F24" s="23"/>
    </row>
    <row r="25" spans="1:6" ht="30" customHeight="1" hidden="1">
      <c r="A25" s="24"/>
      <c r="B25" s="24"/>
      <c r="C25" s="24"/>
      <c r="D25" s="24"/>
      <c r="E25" s="24"/>
      <c r="F25" s="24"/>
    </row>
    <row r="26" spans="1:6" ht="45" customHeight="1">
      <c r="A26" s="20" t="s">
        <v>14</v>
      </c>
      <c r="B26" s="20" t="s">
        <v>45</v>
      </c>
      <c r="C26" s="20" t="s">
        <v>44</v>
      </c>
      <c r="D26" s="20" t="s">
        <v>46</v>
      </c>
      <c r="E26" s="20" t="s">
        <v>36</v>
      </c>
      <c r="F26" s="21" t="s">
        <v>37</v>
      </c>
    </row>
    <row r="27" spans="1:6" ht="45" customHeight="1">
      <c r="A27" s="18" t="s">
        <v>3</v>
      </c>
      <c r="B27" s="16">
        <f>'[1]год12'!$H$27+'[1]год12'!$I$27+'[1]год12'!$U$27+'[1]год12'!$V$27+'[1]год12'!$W$27</f>
        <v>69523.46547258667</v>
      </c>
      <c r="C27" s="15" t="s">
        <v>4</v>
      </c>
      <c r="D27" s="12">
        <f>C14</f>
        <v>72570.12</v>
      </c>
      <c r="E27" s="12">
        <f>B27-D27</f>
        <v>-3046.654527413324</v>
      </c>
      <c r="F27" s="13" t="s">
        <v>38</v>
      </c>
    </row>
    <row r="28" spans="1:6" ht="30" customHeight="1">
      <c r="A28" s="18" t="s">
        <v>0</v>
      </c>
      <c r="B28" s="16">
        <f>D28</f>
        <v>5565.72</v>
      </c>
      <c r="C28" s="15" t="s">
        <v>4</v>
      </c>
      <c r="D28" s="12">
        <f>C15</f>
        <v>5565.72</v>
      </c>
      <c r="E28" s="12">
        <f aca="true" t="shared" si="0" ref="E28:E38">B28-D28</f>
        <v>0</v>
      </c>
      <c r="F28" s="13"/>
    </row>
    <row r="29" spans="1:6" ht="30" customHeight="1">
      <c r="A29" s="19" t="s">
        <v>8</v>
      </c>
      <c r="B29" s="16">
        <f>'[1]год12'!$N$27+'[1]год12'!$O$27</f>
        <v>1377.7381925496002</v>
      </c>
      <c r="C29" s="15"/>
      <c r="D29" s="12">
        <f aca="true" t="shared" si="1" ref="D29:D34">B29</f>
        <v>1377.7381925496002</v>
      </c>
      <c r="E29" s="12">
        <f t="shared" si="0"/>
        <v>0</v>
      </c>
      <c r="F29" s="13"/>
    </row>
    <row r="30" spans="1:6" ht="30" customHeight="1">
      <c r="A30" s="18" t="s">
        <v>15</v>
      </c>
      <c r="B30" s="16">
        <f>'[1]год12'!$Y$27</f>
        <v>9930.82644</v>
      </c>
      <c r="C30" s="15" t="s">
        <v>13</v>
      </c>
      <c r="D30" s="12">
        <f t="shared" si="1"/>
        <v>9930.82644</v>
      </c>
      <c r="E30" s="12">
        <f t="shared" si="0"/>
        <v>0</v>
      </c>
      <c r="F30" s="13"/>
    </row>
    <row r="31" spans="1:6" ht="30" customHeight="1">
      <c r="A31" s="18" t="s">
        <v>39</v>
      </c>
      <c r="B31" s="16">
        <f>'[1]год12'!$AF$27</f>
        <v>924.2750824</v>
      </c>
      <c r="C31" s="15" t="s">
        <v>18</v>
      </c>
      <c r="D31" s="12">
        <f t="shared" si="1"/>
        <v>924.2750824</v>
      </c>
      <c r="E31" s="12">
        <f t="shared" si="0"/>
        <v>0</v>
      </c>
      <c r="F31" s="13"/>
    </row>
    <row r="32" spans="1:6" ht="30" customHeight="1">
      <c r="A32" s="18" t="s">
        <v>40</v>
      </c>
      <c r="B32" s="16">
        <f>'[1]год12'!$AH$27</f>
        <v>2244.26</v>
      </c>
      <c r="C32" s="15" t="s">
        <v>17</v>
      </c>
      <c r="D32" s="12">
        <f t="shared" si="1"/>
        <v>2244.26</v>
      </c>
      <c r="E32" s="12">
        <f t="shared" si="0"/>
        <v>0</v>
      </c>
      <c r="F32" s="13"/>
    </row>
    <row r="33" spans="1:6" ht="30" customHeight="1">
      <c r="A33" s="18" t="s">
        <v>41</v>
      </c>
      <c r="B33" s="16">
        <f>'[1]год12'!$AJ$27</f>
        <v>5570.405503832462</v>
      </c>
      <c r="C33" s="15" t="s">
        <v>16</v>
      </c>
      <c r="D33" s="12">
        <f t="shared" si="1"/>
        <v>5570.405503832462</v>
      </c>
      <c r="E33" s="12">
        <f t="shared" si="0"/>
        <v>0</v>
      </c>
      <c r="F33" s="13"/>
    </row>
    <row r="34" spans="1:6" ht="30" customHeight="1">
      <c r="A34" s="18" t="s">
        <v>42</v>
      </c>
      <c r="B34" s="16">
        <f>'[1]год12'!$AK$27</f>
        <v>1090.68</v>
      </c>
      <c r="C34" s="15" t="s">
        <v>13</v>
      </c>
      <c r="D34" s="12">
        <f t="shared" si="1"/>
        <v>1090.68</v>
      </c>
      <c r="E34" s="12">
        <f t="shared" si="0"/>
        <v>0</v>
      </c>
      <c r="F34" s="13"/>
    </row>
    <row r="35" spans="1:6" ht="30" customHeight="1">
      <c r="A35" s="18" t="s">
        <v>9</v>
      </c>
      <c r="B35" s="16">
        <f>'[1]год12'!$AQ$27</f>
        <v>5170.441383632</v>
      </c>
      <c r="C35" s="15" t="s">
        <v>12</v>
      </c>
      <c r="D35" s="12">
        <f>C7</f>
        <v>10023.48</v>
      </c>
      <c r="E35" s="12">
        <f t="shared" si="0"/>
        <v>-4853.038616368</v>
      </c>
      <c r="F35" s="13" t="s">
        <v>47</v>
      </c>
    </row>
    <row r="36" spans="1:6" ht="30" customHeight="1">
      <c r="A36" s="18" t="s">
        <v>1</v>
      </c>
      <c r="B36" s="16">
        <f>'[1]год12'!$AE$27+'[1]год12'!$AI$27</f>
        <v>3107.806801013282</v>
      </c>
      <c r="C36" s="15" t="s">
        <v>11</v>
      </c>
      <c r="D36" s="12">
        <f>C9</f>
        <v>12720.36</v>
      </c>
      <c r="E36" s="12">
        <f t="shared" si="0"/>
        <v>-9612.55319898672</v>
      </c>
      <c r="F36" s="13" t="s">
        <v>38</v>
      </c>
    </row>
    <row r="37" spans="1:6" ht="30" customHeight="1">
      <c r="A37" s="18" t="s">
        <v>2</v>
      </c>
      <c r="B37" s="16">
        <f>'[1]год12'!$AS$27+'[1]год12'!$AT$27+'[1]год12'!$BD$27+'[1]год12'!$BE$27+'[1]год12'!$BF$27+'[1]год12'!$BG$27+'[1]год12'!$BJ$27+'[1]год12'!$BK$27+'[1]год12'!$BN$27+'[1]год12'!$BO$27+'[1]год12'!$BP$27+'[1]год12'!$BQ$27+'[1]год12'!$BX$27+'[1]год12'!$BY$27</f>
        <v>31454.063677843013</v>
      </c>
      <c r="C37" s="15" t="s">
        <v>4</v>
      </c>
      <c r="D37" s="12">
        <f>C6</f>
        <v>33018.12</v>
      </c>
      <c r="E37" s="12">
        <f t="shared" si="0"/>
        <v>-1564.05632215699</v>
      </c>
      <c r="F37" s="13" t="s">
        <v>38</v>
      </c>
    </row>
    <row r="38" spans="1:6" ht="30" customHeight="1">
      <c r="A38" s="18" t="s">
        <v>10</v>
      </c>
      <c r="B38" s="16">
        <f>D38</f>
        <v>38535.6</v>
      </c>
      <c r="C38" s="15" t="s">
        <v>4</v>
      </c>
      <c r="D38" s="12">
        <f>C16</f>
        <v>38535.6</v>
      </c>
      <c r="E38" s="12">
        <f t="shared" si="0"/>
        <v>0</v>
      </c>
      <c r="F38" s="13"/>
    </row>
    <row r="39" spans="1:6" ht="30" customHeight="1">
      <c r="A39" s="17" t="s">
        <v>5</v>
      </c>
      <c r="B39" s="16">
        <f>SUM(B27:B38)</f>
        <v>174495.28255385702</v>
      </c>
      <c r="C39" s="15"/>
      <c r="D39" s="12">
        <f>SUM(D27:D38)</f>
        <v>193571.58521878204</v>
      </c>
      <c r="E39" s="13"/>
      <c r="F39" s="13"/>
    </row>
    <row r="40" spans="1:6" ht="30" customHeight="1">
      <c r="A40" s="17" t="s">
        <v>6</v>
      </c>
      <c r="B40" s="16">
        <f>B39*0.18</f>
        <v>31409.150859694262</v>
      </c>
      <c r="C40" s="15"/>
      <c r="D40" s="12">
        <f>D39*0.18</f>
        <v>34842.885339380766</v>
      </c>
      <c r="E40" s="13"/>
      <c r="F40" s="13"/>
    </row>
    <row r="41" spans="1:6" ht="30" customHeight="1">
      <c r="A41" s="18" t="s">
        <v>7</v>
      </c>
      <c r="B41" s="14">
        <f>B39+B40</f>
        <v>205904.43341355128</v>
      </c>
      <c r="C41" s="15"/>
      <c r="D41" s="12">
        <f>D39+D40</f>
        <v>228414.4705581628</v>
      </c>
      <c r="E41" s="13"/>
      <c r="F41" s="13"/>
    </row>
  </sheetData>
  <sheetProtection/>
  <mergeCells count="2">
    <mergeCell ref="A1:E1"/>
    <mergeCell ref="A23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2014-10-20T08:34:28Z</dcterms:modified>
  <cp:category/>
  <cp:version/>
  <cp:contentType/>
  <cp:contentStatus/>
</cp:coreProperties>
</file>