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3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<sst xmlns="http://schemas.openxmlformats.org/spreadsheetml/2006/main" count="82" uniqueCount="54">
  <si>
    <t>Отчет о выполнении годового плана мероприятий за 2013год.                           Постановление Правительства РФ от 23 сентября № 731(раздел 11 пункт 6)</t>
  </si>
  <si>
    <t>КГМ</t>
  </si>
  <si>
    <t>Очистка кровли от снега и наледи</t>
  </si>
  <si>
    <t xml:space="preserve">Непредвид,профосмотры </t>
  </si>
  <si>
    <t>Расход по уборке территории</t>
  </si>
  <si>
    <t>ежемесячно</t>
  </si>
  <si>
    <t>Всего</t>
  </si>
  <si>
    <t>НДС</t>
  </si>
  <si>
    <t>Всего с НДС</t>
  </si>
  <si>
    <t>Сверхплановый объём в выходные дни</t>
  </si>
  <si>
    <t>Гидравлические испытания</t>
  </si>
  <si>
    <t>Общеэксплуатационные расходы</t>
  </si>
  <si>
    <t>1,4квартал</t>
  </si>
  <si>
    <t>август</t>
  </si>
  <si>
    <t>июнь</t>
  </si>
  <si>
    <t>апрель-ноябрь</t>
  </si>
  <si>
    <t>Уборка м/провода</t>
  </si>
  <si>
    <t>Ремонт кровли</t>
  </si>
  <si>
    <t>Кольцевая 34</t>
  </si>
  <si>
    <t>Смена т/провода ХГВС</t>
  </si>
  <si>
    <t>Ремонт водосточных труб</t>
  </si>
  <si>
    <t>май</t>
  </si>
  <si>
    <t>Ремонт кровли по заявкам</t>
  </si>
  <si>
    <t>июль</t>
  </si>
  <si>
    <t>Ремонт запорной арматуры</t>
  </si>
  <si>
    <t>Покраска эл/узлов</t>
  </si>
  <si>
    <t>октябрь</t>
  </si>
  <si>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</si>
  <si>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</si>
  <si>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</si>
  <si>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</si>
  <si>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</si>
  <si>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</si>
  <si>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Профобходы и непредвид. ремонт</t>
  </si>
  <si>
    <t>2.1Расходы по уборке придомовой территории</t>
  </si>
  <si>
    <t>2.1Расходы по уборке м/провода</t>
  </si>
  <si>
    <t>3.Расходы на уборку КГМ</t>
  </si>
  <si>
    <t>4.Общеэксплатационные расходы</t>
  </si>
  <si>
    <t>5.Сверх.план</t>
  </si>
  <si>
    <t>НДС 18%</t>
  </si>
  <si>
    <t>Переспективный план работ на 2013г</t>
  </si>
  <si>
    <t>01.01.2013-01.12.2013</t>
  </si>
  <si>
    <t>1135м2</t>
  </si>
  <si>
    <t>3751м2</t>
  </si>
  <si>
    <t>15120м3</t>
  </si>
  <si>
    <t>Разница м/у планом и фактом</t>
  </si>
  <si>
    <t>Примечание</t>
  </si>
  <si>
    <t>снятие ежемесячных объемов при проверке</t>
  </si>
  <si>
    <t>фактический расход меньше планового</t>
  </si>
  <si>
    <t>Работа произведена без промывки системы ЦО</t>
  </si>
  <si>
    <t>Сроки осуществления плановых работ</t>
  </si>
  <si>
    <t>Стоимость работ(руб) факт</t>
  </si>
  <si>
    <t>Стоимость работ(руб) план</t>
  </si>
  <si>
    <t>вывезено меньше запланированного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</si>
</sst>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2" fontId="40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2" fontId="40" fillId="33" borderId="10" xfId="0" applyNumberFormat="1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3" fillId="33" borderId="10" xfId="0" applyFont="1" applyFill="1" applyBorder="1" applyAlignment="1">
      <alignment horizontal="center"/>
    </xf>
    <xf numFmtId="2" fontId="42" fillId="33" borderId="10" xfId="0" applyNumberFormat="1" applyFont="1" applyFill="1" applyBorder="1" applyAlignment="1">
      <alignment horizontal="center" vertical="center"/>
    </xf>
    <xf numFmtId="1" fontId="42" fillId="33" borderId="10" xfId="0" applyNumberFormat="1" applyFont="1" applyFill="1" applyBorder="1" applyAlignment="1">
      <alignment wrapText="1"/>
    </xf>
    <xf numFmtId="0" fontId="40" fillId="0" borderId="0" xfId="0" applyFont="1" applyAlignment="1">
      <alignment horizontal="center"/>
    </xf>
    <xf numFmtId="0" fontId="0" fillId="0" borderId="0" xfId="0" applyFill="1" applyAlignment="1">
      <alignment/>
    </xf>
    <xf numFmtId="0" fontId="44" fillId="0" borderId="0" xfId="0" applyFont="1" applyAlignment="1">
      <alignment horizontal="left" vertical="top" wrapText="1"/>
    </xf>
    <xf numFmtId="0" fontId="44" fillId="0" borderId="0" xfId="0" applyFont="1" applyAlignment="1">
      <alignment horizontal="left" vertical="top"/>
    </xf>
    <xf numFmtId="2" fontId="44" fillId="33" borderId="10" xfId="0" applyNumberFormat="1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 wrapText="1"/>
    </xf>
    <xf numFmtId="1" fontId="44" fillId="33" borderId="10" xfId="0" applyNumberFormat="1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left" vertical="top"/>
    </xf>
    <xf numFmtId="0" fontId="45" fillId="0" borderId="0" xfId="0" applyFont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1" fontId="44" fillId="33" borderId="10" xfId="0" applyNumberFormat="1" applyFont="1" applyFill="1" applyBorder="1" applyAlignment="1">
      <alignment horizontal="left" vertical="top"/>
    </xf>
    <xf numFmtId="0" fontId="45" fillId="33" borderId="10" xfId="0" applyFont="1" applyFill="1" applyBorder="1" applyAlignment="1">
      <alignment horizontal="left" vertical="top"/>
    </xf>
    <xf numFmtId="1" fontId="45" fillId="33" borderId="10" xfId="0" applyNumberFormat="1" applyFont="1" applyFill="1" applyBorder="1" applyAlignment="1">
      <alignment horizontal="left" vertical="top" wrapText="1"/>
    </xf>
    <xf numFmtId="1" fontId="45" fillId="33" borderId="10" xfId="0" applyNumberFormat="1" applyFont="1" applyFill="1" applyBorder="1" applyAlignment="1">
      <alignment horizontal="left" vertical="top"/>
    </xf>
    <xf numFmtId="2" fontId="45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2" fontId="45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Application%20Data\Microsoft\Excel\&#1047;&#1072;&#1090;&#1088;&#1072;&#1090;&#1099;%20&#1079;&#1072;%202013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Application%20Data\Microsoft\Excel\&#1040;&#1081;&#1075;&#1091;&#1083;&#1100;%20&#1087;&#1086;&#1076;&#1086;&#1084;&#1086;&#1074;&#1086;&#1081;%202013&#1075;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Application%20Data\Microsoft\Excel\&#1040;&#1081;&#1075;&#1091;&#1083;&#1100;%20&#1087;&#1086;&#1076;&#1086;&#1084;&#1086;&#1074;&#1086;&#1081;%202013&#1075;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2">
        <row r="68">
          <cell r="F68">
            <v>360.6133195967327</v>
          </cell>
          <cell r="L68">
            <v>935.5801393718226</v>
          </cell>
          <cell r="O68">
            <v>275.9672589212</v>
          </cell>
          <cell r="X68">
            <v>717.15</v>
          </cell>
          <cell r="AU68">
            <v>8492.674634181327</v>
          </cell>
          <cell r="BI68">
            <v>9114.269829474977</v>
          </cell>
          <cell r="BL68">
            <v>1857.778151620624</v>
          </cell>
          <cell r="BM68">
            <v>749.2923900000001</v>
          </cell>
          <cell r="BO68">
            <v>226.28630178</v>
          </cell>
          <cell r="CG68">
            <v>1015.1842407000001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общая"/>
      <sheetName val="годовая"/>
    </sheetNames>
    <sheetDataSet>
      <sheetData sheetId="4">
        <row r="16">
          <cell r="Q16">
            <v>5934.59</v>
          </cell>
          <cell r="Y16">
            <v>11970.61</v>
          </cell>
        </row>
      </sheetData>
      <sheetData sheetId="5">
        <row r="16">
          <cell r="U16">
            <v>515.08</v>
          </cell>
        </row>
      </sheetData>
      <sheetData sheetId="6">
        <row r="16">
          <cell r="Q16">
            <v>8652.4</v>
          </cell>
        </row>
      </sheetData>
      <sheetData sheetId="7">
        <row r="16">
          <cell r="R16">
            <v>1110.72</v>
          </cell>
          <cell r="V16">
            <v>295.47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общая"/>
      <sheetName val="годовая"/>
    </sheetNames>
    <sheetDataSet>
      <sheetData sheetId="9">
        <row r="16">
          <cell r="AG16">
            <v>3105.47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27">
      <selection activeCell="F42" sqref="F42"/>
    </sheetView>
  </sheetViews>
  <sheetFormatPr defaultColWidth="9.140625" defaultRowHeight="15"/>
  <cols>
    <col min="1" max="1" width="44.421875" style="0" customWidth="1"/>
    <col min="2" max="2" width="17.140625" style="0" customWidth="1"/>
    <col min="3" max="3" width="28.00390625" style="0" customWidth="1"/>
    <col min="4" max="4" width="21.140625" style="0" customWidth="1"/>
    <col min="5" max="5" width="21.57421875" style="0" customWidth="1"/>
    <col min="6" max="6" width="28.421875" style="0" customWidth="1"/>
  </cols>
  <sheetData>
    <row r="1" spans="1:5" ht="15" hidden="1">
      <c r="A1" s="12" t="s">
        <v>40</v>
      </c>
      <c r="B1" s="12"/>
      <c r="C1" s="12"/>
      <c r="D1" s="12"/>
      <c r="E1" s="12"/>
    </row>
    <row r="2" spans="1:5" ht="15" hidden="1">
      <c r="A2" s="2"/>
      <c r="B2" s="2"/>
      <c r="C2" s="2"/>
      <c r="D2" s="2"/>
      <c r="E2" s="2"/>
    </row>
    <row r="3" spans="1:5" ht="36" hidden="1">
      <c r="A3" s="3" t="s">
        <v>27</v>
      </c>
      <c r="B3" s="3" t="s">
        <v>28</v>
      </c>
      <c r="C3" s="4" t="s">
        <v>29</v>
      </c>
      <c r="D3" s="4" t="s">
        <v>30</v>
      </c>
      <c r="E3" s="4" t="s">
        <v>31</v>
      </c>
    </row>
    <row r="4" spans="1:5" ht="15" hidden="1">
      <c r="A4" s="1" t="str">
        <f>A30</f>
        <v>Кольцевая 34</v>
      </c>
      <c r="B4" s="1"/>
      <c r="C4" s="5"/>
      <c r="D4" s="1"/>
      <c r="E4" s="1"/>
    </row>
    <row r="5" spans="1:5" ht="15" hidden="1">
      <c r="A5" s="1" t="s">
        <v>32</v>
      </c>
      <c r="B5" s="6">
        <v>28</v>
      </c>
      <c r="C5" s="7"/>
      <c r="D5" s="6"/>
      <c r="E5" s="6"/>
    </row>
    <row r="6" spans="1:5" ht="15" hidden="1">
      <c r="A6" s="8" t="s">
        <v>33</v>
      </c>
      <c r="B6" s="6"/>
      <c r="C6" s="7">
        <f>7105.8+25912.32</f>
        <v>33018.12</v>
      </c>
      <c r="D6" s="6"/>
      <c r="E6" s="9" t="s">
        <v>41</v>
      </c>
    </row>
    <row r="7" spans="1:5" ht="15" hidden="1">
      <c r="A7" s="8" t="s">
        <v>10</v>
      </c>
      <c r="B7" s="6" t="s">
        <v>44</v>
      </c>
      <c r="C7" s="10">
        <v>10023.48</v>
      </c>
      <c r="D7" s="6"/>
      <c r="E7" s="9" t="s">
        <v>41</v>
      </c>
    </row>
    <row r="8" spans="1:5" ht="15" hidden="1">
      <c r="A8" s="11" t="str">
        <f>A35</f>
        <v>Смена т/провода ХГВС</v>
      </c>
      <c r="B8" s="6"/>
      <c r="C8" s="10">
        <f>B35</f>
        <v>717.15</v>
      </c>
      <c r="D8" s="6"/>
      <c r="E8" s="9" t="s">
        <v>41</v>
      </c>
    </row>
    <row r="9" spans="1:5" ht="15" hidden="1">
      <c r="A9" s="8" t="s">
        <v>2</v>
      </c>
      <c r="B9" s="6" t="s">
        <v>42</v>
      </c>
      <c r="C9" s="10">
        <v>12720.36</v>
      </c>
      <c r="D9" s="6"/>
      <c r="E9" s="9" t="s">
        <v>41</v>
      </c>
    </row>
    <row r="10" spans="1:5" ht="15" hidden="1">
      <c r="A10" s="11" t="str">
        <f aca="true" t="shared" si="0" ref="A10:A15">A36</f>
        <v>Ремонт водосточных труб</v>
      </c>
      <c r="B10" s="6"/>
      <c r="C10" s="10">
        <f aca="true" t="shared" si="1" ref="C10:C15">B36</f>
        <v>5934.59</v>
      </c>
      <c r="D10" s="6"/>
      <c r="E10" s="9" t="s">
        <v>41</v>
      </c>
    </row>
    <row r="11" spans="1:5" ht="15" hidden="1">
      <c r="A11" s="11" t="str">
        <f t="shared" si="0"/>
        <v>Ремонт водосточных труб</v>
      </c>
      <c r="B11" s="6"/>
      <c r="C11" s="10">
        <f t="shared" si="1"/>
        <v>8652.4</v>
      </c>
      <c r="D11" s="6"/>
      <c r="E11" s="9" t="s">
        <v>41</v>
      </c>
    </row>
    <row r="12" spans="1:5" ht="15" hidden="1">
      <c r="A12" s="11" t="str">
        <f t="shared" si="0"/>
        <v>Ремонт кровли по заявкам</v>
      </c>
      <c r="B12" s="6"/>
      <c r="C12" s="10">
        <f t="shared" si="1"/>
        <v>11970.61</v>
      </c>
      <c r="D12" s="6"/>
      <c r="E12" s="9" t="s">
        <v>41</v>
      </c>
    </row>
    <row r="13" spans="1:5" ht="15" hidden="1">
      <c r="A13" s="11" t="str">
        <f t="shared" si="0"/>
        <v>Смена т/провода ХГВС</v>
      </c>
      <c r="B13" s="6"/>
      <c r="C13" s="10">
        <f t="shared" si="1"/>
        <v>515.08</v>
      </c>
      <c r="D13" s="6"/>
      <c r="E13" s="9" t="s">
        <v>41</v>
      </c>
    </row>
    <row r="14" spans="1:5" ht="15" hidden="1">
      <c r="A14" s="11" t="str">
        <f t="shared" si="0"/>
        <v>Ремонт запорной арматуры</v>
      </c>
      <c r="B14" s="6"/>
      <c r="C14" s="10">
        <f t="shared" si="1"/>
        <v>1110.72</v>
      </c>
      <c r="D14" s="6"/>
      <c r="E14" s="9" t="s">
        <v>41</v>
      </c>
    </row>
    <row r="15" spans="1:5" ht="15" hidden="1">
      <c r="A15" s="11" t="str">
        <f t="shared" si="0"/>
        <v>Покраска эл/узлов</v>
      </c>
      <c r="B15" s="6"/>
      <c r="C15" s="10">
        <f t="shared" si="1"/>
        <v>295.47</v>
      </c>
      <c r="D15" s="6"/>
      <c r="E15" s="9" t="s">
        <v>41</v>
      </c>
    </row>
    <row r="16" spans="1:5" ht="15" hidden="1">
      <c r="A16" s="11" t="str">
        <f>A43</f>
        <v>Ремонт кровли</v>
      </c>
      <c r="B16" s="6"/>
      <c r="C16" s="10">
        <f>B43</f>
        <v>3105.47</v>
      </c>
      <c r="D16" s="6"/>
      <c r="E16" s="9" t="s">
        <v>41</v>
      </c>
    </row>
    <row r="17" spans="1:5" ht="15" hidden="1">
      <c r="A17" s="8" t="s">
        <v>34</v>
      </c>
      <c r="B17" s="6" t="s">
        <v>43</v>
      </c>
      <c r="C17" s="10">
        <v>72570.12</v>
      </c>
      <c r="D17" s="6"/>
      <c r="E17" s="9" t="s">
        <v>41</v>
      </c>
    </row>
    <row r="18" spans="1:5" ht="15" hidden="1">
      <c r="A18" s="8" t="s">
        <v>35</v>
      </c>
      <c r="B18" s="6"/>
      <c r="C18" s="10"/>
      <c r="D18" s="6"/>
      <c r="E18" s="9"/>
    </row>
    <row r="19" spans="1:5" ht="15" hidden="1">
      <c r="A19" s="8" t="s">
        <v>36</v>
      </c>
      <c r="B19" s="6"/>
      <c r="C19" s="10">
        <v>5565.72</v>
      </c>
      <c r="D19" s="6"/>
      <c r="E19" s="9" t="s">
        <v>41</v>
      </c>
    </row>
    <row r="20" spans="1:5" ht="15" hidden="1">
      <c r="A20" s="8" t="s">
        <v>37</v>
      </c>
      <c r="B20" s="6"/>
      <c r="C20" s="10">
        <v>38535.6</v>
      </c>
      <c r="D20" s="6"/>
      <c r="E20" s="9" t="s">
        <v>41</v>
      </c>
    </row>
    <row r="21" spans="1:5" ht="15" hidden="1">
      <c r="A21" s="8" t="s">
        <v>38</v>
      </c>
      <c r="B21" s="6"/>
      <c r="C21" s="10">
        <f>B34</f>
        <v>1211.5473982930225</v>
      </c>
      <c r="D21" s="6"/>
      <c r="E21" s="9" t="s">
        <v>41</v>
      </c>
    </row>
    <row r="22" spans="1:5" ht="15" hidden="1">
      <c r="A22" s="8" t="s">
        <v>6</v>
      </c>
      <c r="B22" s="6"/>
      <c r="C22" s="7">
        <f>SUM(C6:C21)</f>
        <v>205946.43739829303</v>
      </c>
      <c r="D22" s="6"/>
      <c r="E22" s="6"/>
    </row>
    <row r="23" spans="1:5" ht="15" hidden="1">
      <c r="A23" s="8" t="s">
        <v>39</v>
      </c>
      <c r="B23" s="6"/>
      <c r="C23" s="7">
        <f>C22*18%</f>
        <v>37070.358731692744</v>
      </c>
      <c r="D23" s="6"/>
      <c r="E23" s="6"/>
    </row>
    <row r="24" spans="1:5" ht="15" hidden="1">
      <c r="A24" s="8" t="s">
        <v>8</v>
      </c>
      <c r="B24" s="6"/>
      <c r="C24" s="7">
        <f>C22+C23</f>
        <v>243016.79612998577</v>
      </c>
      <c r="D24" s="6"/>
      <c r="E24" s="6"/>
    </row>
    <row r="25" ht="15" hidden="1"/>
    <row r="26" ht="16.5" customHeight="1" hidden="1"/>
    <row r="27" spans="1:6" ht="15.75">
      <c r="A27" s="20" t="s">
        <v>0</v>
      </c>
      <c r="B27" s="14"/>
      <c r="C27" s="14"/>
      <c r="D27" s="15"/>
      <c r="E27" s="15"/>
      <c r="F27" s="15"/>
    </row>
    <row r="28" spans="1:6" ht="15.75">
      <c r="A28" s="14"/>
      <c r="B28" s="14"/>
      <c r="C28" s="14"/>
      <c r="D28" s="15"/>
      <c r="E28" s="15"/>
      <c r="F28" s="15"/>
    </row>
    <row r="29" spans="1:6" ht="8.25" customHeight="1">
      <c r="A29" s="14"/>
      <c r="B29" s="14"/>
      <c r="C29" s="14"/>
      <c r="D29" s="15"/>
      <c r="E29" s="15"/>
      <c r="F29" s="15"/>
    </row>
    <row r="30" spans="1:6" ht="34.5" customHeight="1">
      <c r="A30" s="21" t="s">
        <v>18</v>
      </c>
      <c r="B30" s="21" t="s">
        <v>51</v>
      </c>
      <c r="C30" s="21" t="s">
        <v>50</v>
      </c>
      <c r="D30" s="21" t="s">
        <v>52</v>
      </c>
      <c r="E30" s="21" t="s">
        <v>45</v>
      </c>
      <c r="F30" s="22" t="s">
        <v>46</v>
      </c>
    </row>
    <row r="31" spans="1:6" ht="36" customHeight="1">
      <c r="A31" s="18" t="s">
        <v>4</v>
      </c>
      <c r="B31" s="23">
        <v>57945.56</v>
      </c>
      <c r="C31" s="19" t="s">
        <v>5</v>
      </c>
      <c r="D31" s="16">
        <f>C17</f>
        <v>72570.12</v>
      </c>
      <c r="E31" s="16">
        <f>B31-D31</f>
        <v>-14624.559999999998</v>
      </c>
      <c r="F31" s="17" t="s">
        <v>47</v>
      </c>
    </row>
    <row r="32" spans="1:6" ht="42.75" customHeight="1">
      <c r="A32" s="18" t="s">
        <v>1</v>
      </c>
      <c r="B32" s="23">
        <f>'[1]год2013'!$F$68+2822.72</f>
        <v>3183.3333195967325</v>
      </c>
      <c r="C32" s="19" t="s">
        <v>5</v>
      </c>
      <c r="D32" s="16">
        <f>C19</f>
        <v>5565.72</v>
      </c>
      <c r="E32" s="16">
        <f aca="true" t="shared" si="2" ref="E32:E46">B32-D32</f>
        <v>-2382.3866804032677</v>
      </c>
      <c r="F32" s="17" t="s">
        <v>53</v>
      </c>
    </row>
    <row r="33" spans="1:6" ht="19.5" customHeight="1">
      <c r="A33" s="18" t="s">
        <v>16</v>
      </c>
      <c r="B33" s="23"/>
      <c r="C33" s="19" t="s">
        <v>15</v>
      </c>
      <c r="D33" s="17"/>
      <c r="E33" s="16">
        <f t="shared" si="2"/>
        <v>0</v>
      </c>
      <c r="F33" s="17"/>
    </row>
    <row r="34" spans="1:6" ht="19.5" customHeight="1">
      <c r="A34" s="19" t="s">
        <v>9</v>
      </c>
      <c r="B34" s="23">
        <f>'[1]год2013'!$L$68+'[1]год2013'!$O$68</f>
        <v>1211.5473982930225</v>
      </c>
      <c r="C34" s="19"/>
      <c r="D34" s="18">
        <f aca="true" t="shared" si="3" ref="D34:D41">B34</f>
        <v>1211.5473982930225</v>
      </c>
      <c r="E34" s="16">
        <f t="shared" si="2"/>
        <v>0</v>
      </c>
      <c r="F34" s="17"/>
    </row>
    <row r="35" spans="1:6" ht="19.5" customHeight="1">
      <c r="A35" s="18" t="s">
        <v>19</v>
      </c>
      <c r="B35" s="23">
        <f>'[1]год2013'!$X$68</f>
        <v>717.15</v>
      </c>
      <c r="C35" s="19" t="s">
        <v>14</v>
      </c>
      <c r="D35" s="18">
        <f t="shared" si="3"/>
        <v>717.15</v>
      </c>
      <c r="E35" s="16">
        <f t="shared" si="2"/>
        <v>0</v>
      </c>
      <c r="F35" s="17"/>
    </row>
    <row r="36" spans="1:6" ht="19.5" customHeight="1">
      <c r="A36" s="18" t="s">
        <v>20</v>
      </c>
      <c r="B36" s="23">
        <f>'[2]май'!$Q$16</f>
        <v>5934.59</v>
      </c>
      <c r="C36" s="19" t="s">
        <v>21</v>
      </c>
      <c r="D36" s="18">
        <f t="shared" si="3"/>
        <v>5934.59</v>
      </c>
      <c r="E36" s="16">
        <f t="shared" si="2"/>
        <v>0</v>
      </c>
      <c r="F36" s="17"/>
    </row>
    <row r="37" spans="1:6" ht="19.5" customHeight="1">
      <c r="A37" s="18" t="s">
        <v>20</v>
      </c>
      <c r="B37" s="23">
        <f>'[2]июль'!$Q$16</f>
        <v>8652.4</v>
      </c>
      <c r="C37" s="19" t="s">
        <v>23</v>
      </c>
      <c r="D37" s="18">
        <f t="shared" si="3"/>
        <v>8652.4</v>
      </c>
      <c r="E37" s="16">
        <f t="shared" si="2"/>
        <v>0</v>
      </c>
      <c r="F37" s="17"/>
    </row>
    <row r="38" spans="1:6" ht="19.5" customHeight="1">
      <c r="A38" s="18" t="s">
        <v>22</v>
      </c>
      <c r="B38" s="23">
        <f>'[2]май'!$Y$16</f>
        <v>11970.61</v>
      </c>
      <c r="C38" s="19" t="s">
        <v>21</v>
      </c>
      <c r="D38" s="18">
        <f t="shared" si="3"/>
        <v>11970.61</v>
      </c>
      <c r="E38" s="16">
        <f t="shared" si="2"/>
        <v>0</v>
      </c>
      <c r="F38" s="17"/>
    </row>
    <row r="39" spans="1:6" ht="19.5" customHeight="1">
      <c r="A39" s="18" t="s">
        <v>19</v>
      </c>
      <c r="B39" s="23">
        <f>'[2]июнь'!$U$16</f>
        <v>515.08</v>
      </c>
      <c r="C39" s="19" t="s">
        <v>14</v>
      </c>
      <c r="D39" s="18">
        <f t="shared" si="3"/>
        <v>515.08</v>
      </c>
      <c r="E39" s="16">
        <f t="shared" si="2"/>
        <v>0</v>
      </c>
      <c r="F39" s="17"/>
    </row>
    <row r="40" spans="1:6" ht="19.5" customHeight="1">
      <c r="A40" s="18" t="s">
        <v>24</v>
      </c>
      <c r="B40" s="23">
        <f>'[2]август'!$R$16</f>
        <v>1110.72</v>
      </c>
      <c r="C40" s="19" t="s">
        <v>14</v>
      </c>
      <c r="D40" s="18">
        <f t="shared" si="3"/>
        <v>1110.72</v>
      </c>
      <c r="E40" s="16">
        <f t="shared" si="2"/>
        <v>0</v>
      </c>
      <c r="F40" s="17"/>
    </row>
    <row r="41" spans="1:6" ht="19.5" customHeight="1">
      <c r="A41" s="18" t="s">
        <v>25</v>
      </c>
      <c r="B41" s="23">
        <f>'[2]август'!$V$16</f>
        <v>295.47</v>
      </c>
      <c r="C41" s="19" t="s">
        <v>14</v>
      </c>
      <c r="D41" s="18">
        <f t="shared" si="3"/>
        <v>295.47</v>
      </c>
      <c r="E41" s="16">
        <f t="shared" si="2"/>
        <v>0</v>
      </c>
      <c r="F41" s="17"/>
    </row>
    <row r="42" spans="1:6" ht="40.5" customHeight="1">
      <c r="A42" s="18" t="s">
        <v>10</v>
      </c>
      <c r="B42" s="23">
        <v>6468.66</v>
      </c>
      <c r="C42" s="19" t="s">
        <v>13</v>
      </c>
      <c r="D42" s="16">
        <f>C7</f>
        <v>10023.48</v>
      </c>
      <c r="E42" s="16">
        <f t="shared" si="2"/>
        <v>-3554.8199999999997</v>
      </c>
      <c r="F42" s="17" t="s">
        <v>49</v>
      </c>
    </row>
    <row r="43" spans="1:6" ht="19.5" customHeight="1">
      <c r="A43" s="18" t="s">
        <v>17</v>
      </c>
      <c r="B43" s="23">
        <f>'[3]октябрь'!$AG$16</f>
        <v>3105.47</v>
      </c>
      <c r="C43" s="19" t="s">
        <v>26</v>
      </c>
      <c r="D43" s="18">
        <f>B43</f>
        <v>3105.47</v>
      </c>
      <c r="E43" s="16">
        <f t="shared" si="2"/>
        <v>0</v>
      </c>
      <c r="F43" s="17"/>
    </row>
    <row r="44" spans="1:6" ht="36" customHeight="1">
      <c r="A44" s="18" t="s">
        <v>2</v>
      </c>
      <c r="B44" s="23">
        <f>'[1]год2013'!$AU$68</f>
        <v>8492.674634181327</v>
      </c>
      <c r="C44" s="19" t="s">
        <v>12</v>
      </c>
      <c r="D44" s="16">
        <f>C9</f>
        <v>12720.36</v>
      </c>
      <c r="E44" s="16">
        <f t="shared" si="2"/>
        <v>-4227.685365818674</v>
      </c>
      <c r="F44" s="17" t="s">
        <v>47</v>
      </c>
    </row>
    <row r="45" spans="1:6" ht="19.5" customHeight="1">
      <c r="A45" s="18" t="s">
        <v>3</v>
      </c>
      <c r="B45" s="23">
        <f>'[1]год2013'!$BI$68+'[1]год2013'!$BL$68+'[1]год2013'!$BM$68+'[1]год2013'!$BO$68+'[1]год2013'!$CG$68+31543.76</f>
        <v>44506.5709135756</v>
      </c>
      <c r="C45" s="19" t="s">
        <v>5</v>
      </c>
      <c r="D45" s="16">
        <f>C6</f>
        <v>33018.12</v>
      </c>
      <c r="E45" s="16">
        <f t="shared" si="2"/>
        <v>11488.450913575594</v>
      </c>
      <c r="F45" s="17"/>
    </row>
    <row r="46" spans="1:6" ht="36.75" customHeight="1">
      <c r="A46" s="18" t="s">
        <v>11</v>
      </c>
      <c r="B46" s="23">
        <v>15148.61</v>
      </c>
      <c r="C46" s="19" t="s">
        <v>5</v>
      </c>
      <c r="D46" s="16">
        <f>C20</f>
        <v>38535.6</v>
      </c>
      <c r="E46" s="16">
        <f t="shared" si="2"/>
        <v>-23386.989999999998</v>
      </c>
      <c r="F46" s="17" t="s">
        <v>48</v>
      </c>
    </row>
    <row r="47" spans="1:6" ht="19.5" customHeight="1">
      <c r="A47" s="24" t="s">
        <v>6</v>
      </c>
      <c r="B47" s="26">
        <f>SUM(B31:B46)</f>
        <v>169258.44626564666</v>
      </c>
      <c r="C47" s="24"/>
      <c r="D47" s="27">
        <f>SUM(D31:D46)</f>
        <v>205946.43739829303</v>
      </c>
      <c r="E47" s="17"/>
      <c r="F47" s="17"/>
    </row>
    <row r="48" spans="1:6" ht="19.5" customHeight="1">
      <c r="A48" s="24" t="s">
        <v>7</v>
      </c>
      <c r="B48" s="26">
        <f>B47*0.18</f>
        <v>30466.520327816397</v>
      </c>
      <c r="C48" s="24"/>
      <c r="D48" s="28">
        <f>D47*0.18</f>
        <v>37070.358731692744</v>
      </c>
      <c r="E48" s="17"/>
      <c r="F48" s="17"/>
    </row>
    <row r="49" spans="1:6" ht="19.5" customHeight="1">
      <c r="A49" s="25" t="s">
        <v>8</v>
      </c>
      <c r="B49" s="29">
        <f>B47+B48</f>
        <v>199724.96659346306</v>
      </c>
      <c r="C49" s="24"/>
      <c r="D49" s="27">
        <f>D47+D48</f>
        <v>243016.79612998577</v>
      </c>
      <c r="E49" s="17"/>
      <c r="F49" s="17"/>
    </row>
    <row r="50" ht="15">
      <c r="B50" s="13"/>
    </row>
  </sheetData>
  <sheetProtection/>
  <mergeCells count="2">
    <mergeCell ref="A27:C29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2014-10-20T08:31:54Z</dcterms:modified>
  <cp:category/>
  <cp:version/>
  <cp:contentType/>
  <cp:contentStatus/>
</cp:coreProperties>
</file>