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13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<sst xmlns="http://schemas.openxmlformats.org/spreadsheetml/2006/main" count="77" uniqueCount="53">
  <si>
    <t>КГМ</t>
  </si>
  <si>
    <t>Очистка кровли от снега и наледи</t>
  </si>
  <si>
    <t xml:space="preserve">Непредвид,профосмотры </t>
  </si>
  <si>
    <t>Расход по уборке территории</t>
  </si>
  <si>
    <t>ежемесячно</t>
  </si>
  <si>
    <t>Всего</t>
  </si>
  <si>
    <t>НДС</t>
  </si>
  <si>
    <t>Всего с НДС</t>
  </si>
  <si>
    <t>Сверхплановый объём в выходные дни</t>
  </si>
  <si>
    <t>Гидравлические испытания</t>
  </si>
  <si>
    <t>Общеэксплуатационные расходы</t>
  </si>
  <si>
    <t>1,4квартал</t>
  </si>
  <si>
    <t>август</t>
  </si>
  <si>
    <t>июнь</t>
  </si>
  <si>
    <t>Смена т/провода ХГВС</t>
  </si>
  <si>
    <t>Ремонт водосточных труб</t>
  </si>
  <si>
    <t>Ремонт запорной арматуры</t>
  </si>
  <si>
    <t>октябрь</t>
  </si>
  <si>
    <t>Кольцевая 36</t>
  </si>
  <si>
    <t>апрель</t>
  </si>
  <si>
    <t>Покраска узлов</t>
  </si>
  <si>
    <t>Смена т/провода ЦО</t>
  </si>
  <si>
    <t>Остекление</t>
  </si>
  <si>
    <t>ноябрь</t>
  </si>
  <si>
    <t>июнь,август,ноябрь</t>
  </si>
  <si>
    <t>Адрес</t>
  </si>
  <si>
    <t>Объем работ</t>
  </si>
  <si>
    <t>Запланировано работ на сумму руб</t>
  </si>
  <si>
    <t>Выполненно работ на сумму руб.</t>
  </si>
  <si>
    <t>Дата исполнения</t>
  </si>
  <si>
    <t>Кол-во квартир</t>
  </si>
  <si>
    <t>Профобходы и непредвид. ремонт</t>
  </si>
  <si>
    <t>2.1Расходы по уборке придомовой территории</t>
  </si>
  <si>
    <t>3.Расходы на уборку КГМ</t>
  </si>
  <si>
    <t>4.Общеэксплатационные расходы</t>
  </si>
  <si>
    <t>5.Сверх.план</t>
  </si>
  <si>
    <t>НДС 18%</t>
  </si>
  <si>
    <t>01.01.2013-01.12.2013</t>
  </si>
  <si>
    <t>Переспективный план работ на 2013г</t>
  </si>
  <si>
    <t>1009м2</t>
  </si>
  <si>
    <t>3635,4м2</t>
  </si>
  <si>
    <t>14765м3</t>
  </si>
  <si>
    <t>Разница м/у планом и фактом</t>
  </si>
  <si>
    <t>Примечание</t>
  </si>
  <si>
    <t>Снятие ежемесячного объема при проверке</t>
  </si>
  <si>
    <t>Увеличение стоимости калькуляции</t>
  </si>
  <si>
    <t>увеличение стоимости материалов</t>
  </si>
  <si>
    <t>фактические затраты превысили плановые</t>
  </si>
  <si>
    <t>Стоимость работ(руб) факт</t>
  </si>
  <si>
    <t>Стоимость работ(руб) план</t>
  </si>
  <si>
    <t>Сроки осуществления плановых работ</t>
  </si>
  <si>
    <t>Отчет о выполнении годового плана мероприятий за 2013год.                                                                                                                                                                                Постановление Правительства РФ от 23 сентября № 731(раздел 11 пункт 6)</t>
  </si>
  <si>
    <t>фактически меньше вывезено мусора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</si>
</sst>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Calibri"/>
      <family val="2"/>
    </font>
    <font>
      <i/>
      <sz val="11"/>
      <color indexed="8"/>
      <name val="Calibri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i/>
      <sz val="9"/>
      <color theme="1"/>
      <name val="Calibri"/>
      <family val="2"/>
    </font>
    <font>
      <i/>
      <sz val="10"/>
      <color theme="1"/>
      <name val="Calibri"/>
      <family val="2"/>
    </font>
    <font>
      <i/>
      <sz val="8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0" fillId="33" borderId="10" xfId="0" applyFont="1" applyFill="1" applyBorder="1" applyAlignment="1">
      <alignment/>
    </xf>
    <xf numFmtId="0" fontId="40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 wrapText="1"/>
    </xf>
    <xf numFmtId="2" fontId="40" fillId="33" borderId="10" xfId="0" applyNumberFormat="1" applyFont="1" applyFill="1" applyBorder="1" applyAlignment="1">
      <alignment/>
    </xf>
    <xf numFmtId="0" fontId="40" fillId="33" borderId="10" xfId="0" applyFont="1" applyFill="1" applyBorder="1" applyAlignment="1">
      <alignment horizontal="center"/>
    </xf>
    <xf numFmtId="2" fontId="40" fillId="33" borderId="10" xfId="0" applyNumberFormat="1" applyFont="1" applyFill="1" applyBorder="1" applyAlignment="1">
      <alignment horizontal="center"/>
    </xf>
    <xf numFmtId="0" fontId="42" fillId="33" borderId="10" xfId="0" applyFont="1" applyFill="1" applyBorder="1" applyAlignment="1">
      <alignment wrapText="1"/>
    </xf>
    <xf numFmtId="0" fontId="43" fillId="33" borderId="10" xfId="0" applyFont="1" applyFill="1" applyBorder="1" applyAlignment="1">
      <alignment horizontal="center"/>
    </xf>
    <xf numFmtId="2" fontId="42" fillId="33" borderId="10" xfId="0" applyNumberFormat="1" applyFont="1" applyFill="1" applyBorder="1" applyAlignment="1">
      <alignment horizontal="center" vertical="center"/>
    </xf>
    <xf numFmtId="1" fontId="42" fillId="33" borderId="10" xfId="0" applyNumberFormat="1" applyFont="1" applyFill="1" applyBorder="1" applyAlignment="1">
      <alignment wrapText="1"/>
    </xf>
    <xf numFmtId="0" fontId="0" fillId="0" borderId="0" xfId="0" applyBorder="1" applyAlignment="1">
      <alignment/>
    </xf>
    <xf numFmtId="2" fontId="40" fillId="0" borderId="0" xfId="0" applyNumberFormat="1" applyFont="1" applyBorder="1" applyAlignment="1">
      <alignment wrapText="1"/>
    </xf>
    <xf numFmtId="0" fontId="40" fillId="0" borderId="0" xfId="0" applyFont="1" applyAlignment="1">
      <alignment horizontal="center"/>
    </xf>
    <xf numFmtId="0" fontId="44" fillId="0" borderId="0" xfId="0" applyFont="1" applyAlignment="1">
      <alignment horizontal="left" vertical="top" wrapText="1"/>
    </xf>
    <xf numFmtId="0" fontId="44" fillId="0" borderId="11" xfId="0" applyFont="1" applyBorder="1" applyAlignment="1">
      <alignment horizontal="left" vertical="top" wrapText="1"/>
    </xf>
    <xf numFmtId="0" fontId="45" fillId="33" borderId="10" xfId="0" applyFont="1" applyFill="1" applyBorder="1" applyAlignment="1">
      <alignment horizontal="left"/>
    </xf>
    <xf numFmtId="1" fontId="44" fillId="33" borderId="10" xfId="0" applyNumberFormat="1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left"/>
    </xf>
    <xf numFmtId="0" fontId="44" fillId="0" borderId="10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wrapText="1"/>
    </xf>
    <xf numFmtId="2" fontId="44" fillId="0" borderId="10" xfId="0" applyNumberFormat="1" applyFont="1" applyBorder="1" applyAlignment="1">
      <alignment horizontal="left" wrapText="1"/>
    </xf>
    <xf numFmtId="2" fontId="44" fillId="0" borderId="10" xfId="0" applyNumberFormat="1" applyFont="1" applyBorder="1" applyAlignment="1">
      <alignment horizontal="left" vertical="center" wrapText="1"/>
    </xf>
    <xf numFmtId="1" fontId="45" fillId="33" borderId="10" xfId="0" applyNumberFormat="1" applyFont="1" applyFill="1" applyBorder="1" applyAlignment="1">
      <alignment horizontal="left"/>
    </xf>
    <xf numFmtId="2" fontId="45" fillId="33" borderId="10" xfId="0" applyNumberFormat="1" applyFont="1" applyFill="1" applyBorder="1" applyAlignment="1">
      <alignment horizontal="left"/>
    </xf>
    <xf numFmtId="2" fontId="45" fillId="33" borderId="10" xfId="0" applyNumberFormat="1" applyFont="1" applyFill="1" applyBorder="1" applyAlignment="1">
      <alignment horizontal="left" wrapText="1"/>
    </xf>
    <xf numFmtId="1" fontId="44" fillId="33" borderId="10" xfId="0" applyNumberFormat="1" applyFont="1" applyFill="1" applyBorder="1" applyAlignment="1">
      <alignment horizontal="left"/>
    </xf>
    <xf numFmtId="2" fontId="44" fillId="33" borderId="10" xfId="0" applyNumberFormat="1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\&#1056;&#1072;&#1073;&#1086;&#1095;&#1080;&#1081;%20&#1089;&#1090;&#1086;&#1083;\&#1047;&#1072;&#1090;&#1088;&#1072;&#1090;&#1099;%20&#1079;&#1072;%202013&#10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\&#1056;&#1072;&#1073;&#1086;&#1095;&#1080;&#1081;%20&#1089;&#1090;&#1086;&#1083;\&#1040;&#1081;&#1075;&#1091;&#1083;&#1100;%20&#1087;&#1086;&#1076;&#1086;&#1084;&#1086;&#1074;&#1086;&#1081;%202013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"/>
      <sheetName val="Лист1"/>
      <sheetName val="год2013"/>
    </sheetNames>
    <sheetDataSet>
      <sheetData sheetId="2">
        <row r="70">
          <cell r="F70">
            <v>455.274315990875</v>
          </cell>
          <cell r="I70">
            <v>0</v>
          </cell>
          <cell r="L70">
            <v>928.0743455652112</v>
          </cell>
          <cell r="O70">
            <v>273.7532814588</v>
          </cell>
          <cell r="X70">
            <v>711.4</v>
          </cell>
          <cell r="AU70">
            <v>7768.533293055712</v>
          </cell>
          <cell r="BI70">
            <v>9041.149604751317</v>
          </cell>
          <cell r="BL70">
            <v>1863.0239646369757</v>
          </cell>
          <cell r="BM70">
            <v>743.28111</v>
          </cell>
          <cell r="BN70">
            <v>0</v>
          </cell>
          <cell r="BO70">
            <v>224.47089522</v>
          </cell>
          <cell r="CG70">
            <v>1007.0398143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 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общая"/>
      <sheetName val="годовая"/>
    </sheetNames>
    <sheetDataSet>
      <sheetData sheetId="5">
        <row r="78">
          <cell r="U78">
            <v>515.08</v>
          </cell>
        </row>
      </sheetData>
      <sheetData sheetId="6">
        <row r="78">
          <cell r="R78">
            <v>1264.44</v>
          </cell>
        </row>
      </sheetData>
      <sheetData sheetId="7">
        <row r="78">
          <cell r="R78">
            <v>1110.72</v>
          </cell>
          <cell r="V78">
            <v>295.47</v>
          </cell>
        </row>
      </sheetData>
      <sheetData sheetId="9">
        <row r="78">
          <cell r="U78">
            <v>7560.26</v>
          </cell>
          <cell r="W78">
            <v>2782.45</v>
          </cell>
        </row>
      </sheetData>
      <sheetData sheetId="10">
        <row r="78">
          <cell r="AD78">
            <v>3558.01</v>
          </cell>
          <cell r="AI78">
            <v>1914.53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26">
      <selection activeCell="F37" sqref="F37"/>
    </sheetView>
  </sheetViews>
  <sheetFormatPr defaultColWidth="9.140625" defaultRowHeight="15"/>
  <cols>
    <col min="1" max="1" width="50.8515625" style="0" customWidth="1"/>
    <col min="2" max="2" width="20.00390625" style="0" customWidth="1"/>
    <col min="3" max="3" width="24.7109375" style="0" customWidth="1"/>
    <col min="4" max="4" width="19.421875" style="0" customWidth="1"/>
    <col min="5" max="5" width="25.00390625" style="0" customWidth="1"/>
    <col min="6" max="6" width="33.7109375" style="0" customWidth="1"/>
  </cols>
  <sheetData>
    <row r="1" spans="1:5" ht="15" hidden="1">
      <c r="A1" s="14" t="s">
        <v>38</v>
      </c>
      <c r="B1" s="14"/>
      <c r="C1" s="14"/>
      <c r="D1" s="14"/>
      <c r="E1" s="14"/>
    </row>
    <row r="2" spans="1:5" ht="15" hidden="1">
      <c r="A2" s="2"/>
      <c r="B2" s="2"/>
      <c r="C2" s="2"/>
      <c r="D2" s="2"/>
      <c r="E2" s="2"/>
    </row>
    <row r="3" spans="1:5" ht="36" hidden="1">
      <c r="A3" s="3" t="s">
        <v>25</v>
      </c>
      <c r="B3" s="3" t="s">
        <v>26</v>
      </c>
      <c r="C3" s="4" t="s">
        <v>27</v>
      </c>
      <c r="D3" s="4" t="s">
        <v>28</v>
      </c>
      <c r="E3" s="4" t="s">
        <v>29</v>
      </c>
    </row>
    <row r="4" spans="1:5" ht="15" hidden="1">
      <c r="A4" s="1" t="str">
        <f>A29</f>
        <v>Кольцевая 36</v>
      </c>
      <c r="B4" s="1"/>
      <c r="C4" s="5"/>
      <c r="D4" s="1"/>
      <c r="E4" s="1"/>
    </row>
    <row r="5" spans="1:5" ht="15" hidden="1">
      <c r="A5" s="1" t="s">
        <v>30</v>
      </c>
      <c r="B5" s="6">
        <v>27</v>
      </c>
      <c r="C5" s="7"/>
      <c r="D5" s="6"/>
      <c r="E5" s="6"/>
    </row>
    <row r="6" spans="1:5" ht="15" hidden="1">
      <c r="A6" s="8" t="s">
        <v>31</v>
      </c>
      <c r="B6" s="6"/>
      <c r="C6" s="7">
        <f>7734.36+27637.44</f>
        <v>35371.799999999996</v>
      </c>
      <c r="D6" s="6"/>
      <c r="E6" s="9" t="s">
        <v>37</v>
      </c>
    </row>
    <row r="7" spans="1:5" ht="15" hidden="1">
      <c r="A7" s="8" t="s">
        <v>9</v>
      </c>
      <c r="B7" s="6" t="s">
        <v>41</v>
      </c>
      <c r="C7" s="10">
        <v>11720.28</v>
      </c>
      <c r="D7" s="6"/>
      <c r="E7" s="9" t="s">
        <v>37</v>
      </c>
    </row>
    <row r="8" spans="1:5" ht="15" hidden="1">
      <c r="A8" s="8" t="s">
        <v>1</v>
      </c>
      <c r="B8" s="6" t="s">
        <v>39</v>
      </c>
      <c r="C8" s="10">
        <v>12203.04</v>
      </c>
      <c r="D8" s="6"/>
      <c r="E8" s="9" t="s">
        <v>37</v>
      </c>
    </row>
    <row r="9" spans="1:5" ht="15" hidden="1">
      <c r="A9" s="11" t="str">
        <f aca="true" t="shared" si="0" ref="A9:A14">A33</f>
        <v>Смена т/провода ХГВС</v>
      </c>
      <c r="B9" s="6"/>
      <c r="C9" s="10">
        <f aca="true" t="shared" si="1" ref="C9:C14">B33</f>
        <v>711.4</v>
      </c>
      <c r="D9" s="6"/>
      <c r="E9" s="9" t="s">
        <v>37</v>
      </c>
    </row>
    <row r="10" spans="1:5" ht="15" hidden="1">
      <c r="A10" s="11" t="str">
        <f t="shared" si="0"/>
        <v>Смена т/провода ЦО</v>
      </c>
      <c r="B10" s="6"/>
      <c r="C10" s="10">
        <f t="shared" si="1"/>
        <v>2782.45</v>
      </c>
      <c r="D10" s="6"/>
      <c r="E10" s="9" t="s">
        <v>37</v>
      </c>
    </row>
    <row r="11" spans="1:5" ht="15" hidden="1">
      <c r="A11" s="11" t="str">
        <f t="shared" si="0"/>
        <v>Ремонт водосточных труб</v>
      </c>
      <c r="B11" s="6"/>
      <c r="C11" s="10">
        <f t="shared" si="1"/>
        <v>7560.26</v>
      </c>
      <c r="D11" s="6"/>
      <c r="E11" s="9" t="s">
        <v>37</v>
      </c>
    </row>
    <row r="12" spans="1:5" ht="15" hidden="1">
      <c r="A12" s="11" t="str">
        <f t="shared" si="0"/>
        <v>Покраска узлов</v>
      </c>
      <c r="B12" s="6"/>
      <c r="C12" s="10">
        <f t="shared" si="1"/>
        <v>295.47</v>
      </c>
      <c r="D12" s="6"/>
      <c r="E12" s="9" t="s">
        <v>37</v>
      </c>
    </row>
    <row r="13" spans="1:5" ht="15" hidden="1">
      <c r="A13" s="11" t="str">
        <f t="shared" si="0"/>
        <v>Смена т/провода ХГВС</v>
      </c>
      <c r="B13" s="6"/>
      <c r="C13" s="10">
        <f t="shared" si="1"/>
        <v>515.08</v>
      </c>
      <c r="D13" s="6"/>
      <c r="E13" s="9" t="s">
        <v>37</v>
      </c>
    </row>
    <row r="14" spans="1:5" ht="15" hidden="1">
      <c r="A14" s="11" t="str">
        <f t="shared" si="0"/>
        <v>Ремонт запорной арматуры</v>
      </c>
      <c r="B14" s="6"/>
      <c r="C14" s="10">
        <f t="shared" si="1"/>
        <v>4289.69</v>
      </c>
      <c r="D14" s="6"/>
      <c r="E14" s="9" t="s">
        <v>37</v>
      </c>
    </row>
    <row r="15" spans="1:5" ht="15" hidden="1">
      <c r="A15" s="11" t="str">
        <f>A40</f>
        <v>Остекление</v>
      </c>
      <c r="B15" s="6"/>
      <c r="C15" s="10">
        <f>B40</f>
        <v>3558.01</v>
      </c>
      <c r="D15" s="6"/>
      <c r="E15" s="9" t="s">
        <v>37</v>
      </c>
    </row>
    <row r="16" spans="1:5" ht="15" hidden="1">
      <c r="A16" s="8" t="s">
        <v>32</v>
      </c>
      <c r="B16" s="6" t="s">
        <v>40</v>
      </c>
      <c r="C16" s="10">
        <v>89012.64</v>
      </c>
      <c r="D16" s="6"/>
      <c r="E16" s="9" t="s">
        <v>37</v>
      </c>
    </row>
    <row r="17" spans="1:5" ht="15" hidden="1">
      <c r="A17" s="8" t="s">
        <v>33</v>
      </c>
      <c r="B17" s="6"/>
      <c r="C17" s="10">
        <v>6370.68</v>
      </c>
      <c r="D17" s="6"/>
      <c r="E17" s="9" t="s">
        <v>37</v>
      </c>
    </row>
    <row r="18" spans="1:5" ht="15" hidden="1">
      <c r="A18" s="8" t="s">
        <v>34</v>
      </c>
      <c r="B18" s="6"/>
      <c r="C18" s="10">
        <v>42056.28</v>
      </c>
      <c r="D18" s="6"/>
      <c r="E18" s="9" t="s">
        <v>37</v>
      </c>
    </row>
    <row r="19" spans="1:5" ht="15" hidden="1">
      <c r="A19" s="8" t="s">
        <v>35</v>
      </c>
      <c r="B19" s="6"/>
      <c r="C19" s="10">
        <f>B32</f>
        <v>1201.8276270240112</v>
      </c>
      <c r="D19" s="6"/>
      <c r="E19" s="9" t="s">
        <v>37</v>
      </c>
    </row>
    <row r="20" spans="1:5" ht="15" hidden="1">
      <c r="A20" s="8" t="s">
        <v>5</v>
      </c>
      <c r="B20" s="6"/>
      <c r="C20" s="10">
        <f>SUM(C6:C19)</f>
        <v>217648.907627024</v>
      </c>
      <c r="D20" s="6"/>
      <c r="E20" s="9"/>
    </row>
    <row r="21" spans="1:5" ht="15" hidden="1">
      <c r="A21" s="8" t="s">
        <v>36</v>
      </c>
      <c r="B21" s="6"/>
      <c r="C21" s="10">
        <f>C20*0.18</f>
        <v>39176.80337286431</v>
      </c>
      <c r="D21" s="6"/>
      <c r="E21" s="9"/>
    </row>
    <row r="22" spans="1:5" ht="15" hidden="1">
      <c r="A22" s="8" t="s">
        <v>7</v>
      </c>
      <c r="B22" s="6"/>
      <c r="C22" s="10">
        <f>C20+C21</f>
        <v>256825.7109998883</v>
      </c>
      <c r="D22" s="6"/>
      <c r="E22" s="9"/>
    </row>
    <row r="23" ht="15" hidden="1"/>
    <row r="24" ht="15" hidden="1"/>
    <row r="25" ht="15" hidden="1"/>
    <row r="26" spans="1:6" ht="15" customHeight="1">
      <c r="A26" s="15" t="s">
        <v>51</v>
      </c>
      <c r="B26" s="15"/>
      <c r="C26" s="15"/>
      <c r="D26" s="15"/>
      <c r="E26" s="15"/>
      <c r="F26" s="15"/>
    </row>
    <row r="27" spans="1:6" ht="15">
      <c r="A27" s="15"/>
      <c r="B27" s="15"/>
      <c r="C27" s="15"/>
      <c r="D27" s="15"/>
      <c r="E27" s="15"/>
      <c r="F27" s="15"/>
    </row>
    <row r="28" spans="1:8" ht="6" customHeight="1">
      <c r="A28" s="16"/>
      <c r="B28" s="16"/>
      <c r="C28" s="16"/>
      <c r="D28" s="16"/>
      <c r="E28" s="16"/>
      <c r="F28" s="16"/>
      <c r="G28" s="12"/>
      <c r="H28" s="12"/>
    </row>
    <row r="29" spans="1:8" ht="38.25" customHeight="1">
      <c r="A29" s="20" t="s">
        <v>18</v>
      </c>
      <c r="B29" s="21" t="s">
        <v>48</v>
      </c>
      <c r="C29" s="22" t="s">
        <v>50</v>
      </c>
      <c r="D29" s="21" t="s">
        <v>49</v>
      </c>
      <c r="E29" s="23" t="s">
        <v>42</v>
      </c>
      <c r="F29" s="24" t="s">
        <v>43</v>
      </c>
      <c r="G29" s="13"/>
      <c r="H29" s="12"/>
    </row>
    <row r="30" spans="1:8" ht="33.75" customHeight="1">
      <c r="A30" s="18" t="s">
        <v>3</v>
      </c>
      <c r="B30" s="25">
        <v>53379.56</v>
      </c>
      <c r="C30" s="17" t="s">
        <v>4</v>
      </c>
      <c r="D30" s="26">
        <f>C16</f>
        <v>89012.64</v>
      </c>
      <c r="E30" s="27">
        <f>B30-D30</f>
        <v>-35633.08</v>
      </c>
      <c r="F30" s="27" t="s">
        <v>44</v>
      </c>
      <c r="G30" s="13"/>
      <c r="H30" s="12"/>
    </row>
    <row r="31" spans="1:8" ht="32.25" customHeight="1">
      <c r="A31" s="18" t="s">
        <v>0</v>
      </c>
      <c r="B31" s="25">
        <f>'[1]год2013'!$F$70+'[1]год2013'!$I$70+3184.08</f>
        <v>3639.354315990875</v>
      </c>
      <c r="C31" s="17" t="s">
        <v>4</v>
      </c>
      <c r="D31" s="26">
        <f>C17</f>
        <v>6370.68</v>
      </c>
      <c r="E31" s="27">
        <f aca="true" t="shared" si="2" ref="E31:E43">B31-D31</f>
        <v>-2731.3256840091253</v>
      </c>
      <c r="F31" s="27" t="s">
        <v>52</v>
      </c>
      <c r="G31" s="13"/>
      <c r="H31" s="12"/>
    </row>
    <row r="32" spans="1:8" ht="19.5" customHeight="1">
      <c r="A32" s="19" t="s">
        <v>8</v>
      </c>
      <c r="B32" s="25">
        <f>'[1]год2013'!$L$70+'[1]год2013'!$O$70</f>
        <v>1201.8276270240112</v>
      </c>
      <c r="C32" s="17"/>
      <c r="D32" s="25">
        <f aca="true" t="shared" si="3" ref="D32:D38">B32</f>
        <v>1201.8276270240112</v>
      </c>
      <c r="E32" s="27">
        <f t="shared" si="2"/>
        <v>0</v>
      </c>
      <c r="F32" s="27"/>
      <c r="G32" s="13"/>
      <c r="H32" s="12"/>
    </row>
    <row r="33" spans="1:8" ht="19.5" customHeight="1">
      <c r="A33" s="18" t="s">
        <v>14</v>
      </c>
      <c r="B33" s="25">
        <f>'[1]год2013'!$X$70</f>
        <v>711.4</v>
      </c>
      <c r="C33" s="17" t="s">
        <v>19</v>
      </c>
      <c r="D33" s="25">
        <f t="shared" si="3"/>
        <v>711.4</v>
      </c>
      <c r="E33" s="27">
        <f t="shared" si="2"/>
        <v>0</v>
      </c>
      <c r="F33" s="27"/>
      <c r="G33" s="13"/>
      <c r="H33" s="12"/>
    </row>
    <row r="34" spans="1:8" ht="19.5" customHeight="1">
      <c r="A34" s="18" t="s">
        <v>21</v>
      </c>
      <c r="B34" s="25">
        <f>'[2]октябрь'!$W$78</f>
        <v>2782.45</v>
      </c>
      <c r="C34" s="17" t="s">
        <v>17</v>
      </c>
      <c r="D34" s="25">
        <f t="shared" si="3"/>
        <v>2782.45</v>
      </c>
      <c r="E34" s="27">
        <f t="shared" si="2"/>
        <v>0</v>
      </c>
      <c r="F34" s="27"/>
      <c r="G34" s="13"/>
      <c r="H34" s="12"/>
    </row>
    <row r="35" spans="1:8" ht="19.5" customHeight="1">
      <c r="A35" s="18" t="s">
        <v>15</v>
      </c>
      <c r="B35" s="25">
        <f>'[2]октябрь'!$U$78</f>
        <v>7560.26</v>
      </c>
      <c r="C35" s="17" t="s">
        <v>17</v>
      </c>
      <c r="D35" s="25">
        <f t="shared" si="3"/>
        <v>7560.26</v>
      </c>
      <c r="E35" s="27">
        <f t="shared" si="2"/>
        <v>0</v>
      </c>
      <c r="F35" s="27"/>
      <c r="G35" s="13"/>
      <c r="H35" s="12"/>
    </row>
    <row r="36" spans="1:8" ht="19.5" customHeight="1">
      <c r="A36" s="18" t="s">
        <v>20</v>
      </c>
      <c r="B36" s="25">
        <f>'[2]август'!$V$78</f>
        <v>295.47</v>
      </c>
      <c r="C36" s="17" t="s">
        <v>12</v>
      </c>
      <c r="D36" s="25">
        <f t="shared" si="3"/>
        <v>295.47</v>
      </c>
      <c r="E36" s="27">
        <f t="shared" si="2"/>
        <v>0</v>
      </c>
      <c r="F36" s="27"/>
      <c r="G36" s="13"/>
      <c r="H36" s="12"/>
    </row>
    <row r="37" spans="1:8" ht="19.5" customHeight="1">
      <c r="A37" s="18" t="s">
        <v>14</v>
      </c>
      <c r="B37" s="25">
        <f>'[2]июнь'!$U$78</f>
        <v>515.08</v>
      </c>
      <c r="C37" s="17" t="s">
        <v>13</v>
      </c>
      <c r="D37" s="25">
        <f t="shared" si="3"/>
        <v>515.08</v>
      </c>
      <c r="E37" s="27">
        <f t="shared" si="2"/>
        <v>0</v>
      </c>
      <c r="F37" s="27"/>
      <c r="G37" s="13"/>
      <c r="H37" s="12"/>
    </row>
    <row r="38" spans="1:8" ht="19.5" customHeight="1">
      <c r="A38" s="18" t="s">
        <v>16</v>
      </c>
      <c r="B38" s="25">
        <f>'[2]июль'!$R$78+'[2]август'!$R$78+'[2]ноябрь'!$AI$78</f>
        <v>4289.69</v>
      </c>
      <c r="C38" s="17" t="s">
        <v>24</v>
      </c>
      <c r="D38" s="25">
        <f t="shared" si="3"/>
        <v>4289.69</v>
      </c>
      <c r="E38" s="27">
        <f t="shared" si="2"/>
        <v>0</v>
      </c>
      <c r="F38" s="27"/>
      <c r="G38" s="13"/>
      <c r="H38" s="12"/>
    </row>
    <row r="39" spans="1:8" ht="31.5" customHeight="1">
      <c r="A39" s="18" t="s">
        <v>9</v>
      </c>
      <c r="B39" s="25">
        <v>9780.37</v>
      </c>
      <c r="C39" s="17" t="s">
        <v>12</v>
      </c>
      <c r="D39" s="26">
        <f>C7</f>
        <v>11720.28</v>
      </c>
      <c r="E39" s="27">
        <f t="shared" si="2"/>
        <v>-1939.9099999999999</v>
      </c>
      <c r="F39" s="27" t="s">
        <v>45</v>
      </c>
      <c r="G39" s="13"/>
      <c r="H39" s="12"/>
    </row>
    <row r="40" spans="1:8" ht="19.5" customHeight="1">
      <c r="A40" s="18" t="s">
        <v>22</v>
      </c>
      <c r="B40" s="25">
        <f>'[2]ноябрь'!$AD$78</f>
        <v>3558.01</v>
      </c>
      <c r="C40" s="17" t="s">
        <v>23</v>
      </c>
      <c r="D40" s="25">
        <f>B40</f>
        <v>3558.01</v>
      </c>
      <c r="E40" s="27">
        <f t="shared" si="2"/>
        <v>0</v>
      </c>
      <c r="F40" s="27"/>
      <c r="G40" s="13"/>
      <c r="H40" s="12"/>
    </row>
    <row r="41" spans="1:8" ht="39.75" customHeight="1">
      <c r="A41" s="18" t="s">
        <v>1</v>
      </c>
      <c r="B41" s="25">
        <f>'[1]год2013'!$AU$70</f>
        <v>7768.533293055712</v>
      </c>
      <c r="C41" s="17" t="s">
        <v>11</v>
      </c>
      <c r="D41" s="26">
        <f>C8</f>
        <v>12203.04</v>
      </c>
      <c r="E41" s="27">
        <f t="shared" si="2"/>
        <v>-4434.506706944288</v>
      </c>
      <c r="F41" s="27" t="s">
        <v>44</v>
      </c>
      <c r="G41" s="13"/>
      <c r="H41" s="12"/>
    </row>
    <row r="42" spans="1:8" ht="39.75" customHeight="1">
      <c r="A42" s="18" t="s">
        <v>2</v>
      </c>
      <c r="B42" s="25">
        <f>'[1]год2013'!$BI$70+'[1]год2013'!$BL$70+'[1]год2013'!$BM$70+'[1]год2013'!$BN$70+'[1]год2013'!$BO$70+'[1]год2013'!$CG$70+35581.92+2635.76</f>
        <v>51096.64538890829</v>
      </c>
      <c r="C42" s="17" t="s">
        <v>4</v>
      </c>
      <c r="D42" s="26">
        <f>C6</f>
        <v>35371.799999999996</v>
      </c>
      <c r="E42" s="27">
        <f t="shared" si="2"/>
        <v>15724.845388908296</v>
      </c>
      <c r="F42" s="27" t="s">
        <v>46</v>
      </c>
      <c r="G42" s="13"/>
      <c r="H42" s="12"/>
    </row>
    <row r="43" spans="1:8" ht="34.5" customHeight="1">
      <c r="A43" s="18" t="s">
        <v>10</v>
      </c>
      <c r="B43" s="25">
        <v>45599.37</v>
      </c>
      <c r="C43" s="17" t="s">
        <v>4</v>
      </c>
      <c r="D43" s="26">
        <f>C18</f>
        <v>42056.28</v>
      </c>
      <c r="E43" s="27">
        <f t="shared" si="2"/>
        <v>3543.090000000004</v>
      </c>
      <c r="F43" s="27" t="s">
        <v>47</v>
      </c>
      <c r="G43" s="13"/>
      <c r="H43" s="12"/>
    </row>
    <row r="44" spans="1:8" ht="19.5" customHeight="1">
      <c r="A44" s="19" t="s">
        <v>5</v>
      </c>
      <c r="B44" s="28">
        <f>SUM(B30:B43)</f>
        <v>192178.02062497888</v>
      </c>
      <c r="C44" s="19"/>
      <c r="D44" s="29">
        <f>SUM(D30:D43)</f>
        <v>217648.907627024</v>
      </c>
      <c r="E44" s="27"/>
      <c r="F44" s="27"/>
      <c r="G44" s="13"/>
      <c r="H44" s="12"/>
    </row>
    <row r="45" spans="1:8" ht="19.5" customHeight="1">
      <c r="A45" s="19" t="s">
        <v>6</v>
      </c>
      <c r="B45" s="28">
        <f>B44*0.18</f>
        <v>34592.0437124962</v>
      </c>
      <c r="C45" s="19"/>
      <c r="D45" s="29">
        <f>D44*0.18</f>
        <v>39176.80337286431</v>
      </c>
      <c r="E45" s="27"/>
      <c r="F45" s="27"/>
      <c r="G45" s="13"/>
      <c r="H45" s="12"/>
    </row>
    <row r="46" spans="1:8" ht="19.5" customHeight="1">
      <c r="A46" s="18" t="s">
        <v>7</v>
      </c>
      <c r="B46" s="29">
        <f>B44+B45</f>
        <v>226770.06433747508</v>
      </c>
      <c r="C46" s="19"/>
      <c r="D46" s="29">
        <f>D44+D45</f>
        <v>256825.7109998883</v>
      </c>
      <c r="E46" s="27"/>
      <c r="F46" s="27"/>
      <c r="G46" s="13"/>
      <c r="H46" s="12"/>
    </row>
    <row r="47" spans="6:7" ht="15">
      <c r="F47" s="12"/>
      <c r="G47" s="12"/>
    </row>
    <row r="48" spans="7:8" ht="15">
      <c r="G48" s="12"/>
      <c r="H48" s="12"/>
    </row>
  </sheetData>
  <sheetProtection/>
  <mergeCells count="2">
    <mergeCell ref="A1:E1"/>
    <mergeCell ref="A26:F28"/>
  </mergeCells>
  <printOptions/>
  <pageMargins left="0.7" right="0.7" top="0.75" bottom="0.75" header="0.3" footer="0.3"/>
  <pageSetup horizontalDpi="600" verticalDpi="600" orientation="portrait" paperSize="9" r:id="rId1"/>
  <ignoredErrors>
    <ignoredError sqref="D3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2014-10-20T10:11:12Z</dcterms:modified>
  <cp:category/>
  <cp:version/>
  <cp:contentType/>
  <cp:contentStatus/>
</cp:coreProperties>
</file>