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00" windowWidth="27315" windowHeight="11760"/>
  </bookViews>
  <sheets>
    <sheet name="Арх 5а-отчет  2011" sheetId="1" r:id="rId1"/>
  </sheets>
  <externalReferences>
    <externalReference r:id="rId2"/>
    <externalReference r:id="rId3"/>
  </externalReferences>
  <calcPr calcId="145621" iterateDelta="1E-4"/>
</workbook>
</file>

<file path=xl/calcChain.xml><?xml version="1.0" encoding="utf-8"?>
<calcChain xmlns="http://schemas.openxmlformats.org/spreadsheetml/2006/main">
  <c r="B5" i="1" l="1"/>
  <c r="D5" i="1"/>
  <c r="F5" i="1" s="1"/>
  <c r="B6" i="1"/>
  <c r="D6" i="1"/>
  <c r="F6" i="1"/>
  <c r="B7" i="1"/>
  <c r="B9" i="1"/>
  <c r="F10" i="1"/>
  <c r="B11" i="1"/>
  <c r="D11" i="1"/>
  <c r="F11" i="1"/>
  <c r="B12" i="1"/>
  <c r="D12" i="1"/>
  <c r="F12" i="1"/>
  <c r="B13" i="1"/>
  <c r="F13" i="1" s="1"/>
  <c r="D13" i="1"/>
  <c r="B14" i="1"/>
  <c r="D14" i="1"/>
  <c r="F14" i="1" s="1"/>
  <c r="D15" i="1"/>
  <c r="F15" i="1"/>
  <c r="B16" i="1"/>
  <c r="B17" i="1" s="1"/>
  <c r="D8" i="1"/>
  <c r="F8" i="1" s="1"/>
  <c r="D7" i="1"/>
  <c r="F7" i="1" s="1"/>
  <c r="D9" i="1"/>
  <c r="F9" i="1" s="1"/>
  <c r="B18" i="1" l="1"/>
  <c r="D16" i="1"/>
  <c r="D17" i="1" l="1"/>
  <c r="D18" i="1" s="1"/>
</calcChain>
</file>

<file path=xl/sharedStrings.xml><?xml version="1.0" encoding="utf-8"?>
<sst xmlns="http://schemas.openxmlformats.org/spreadsheetml/2006/main" count="37" uniqueCount="33">
  <si>
    <t>Итого с НДС</t>
  </si>
  <si>
    <t>НДС</t>
  </si>
  <si>
    <t>Итого</t>
  </si>
  <si>
    <t>Увеличение тарифов на аренду техники,увеличенный износ тракторов,ремонт техники</t>
  </si>
  <si>
    <t>ежемесячно</t>
  </si>
  <si>
    <t>Увеличение стоимости материала</t>
  </si>
  <si>
    <t>Проф.осмотры,непредвиденные работы</t>
  </si>
  <si>
    <t>Увеличение стоимости калькуляции</t>
  </si>
  <si>
    <t>август</t>
  </si>
  <si>
    <t>Гидравлические испытания</t>
  </si>
  <si>
    <t>октябрь</t>
  </si>
  <si>
    <t>Электрические работы</t>
  </si>
  <si>
    <t>Снятие ежемесячных объемов при проверке</t>
  </si>
  <si>
    <t>1-4 квартал</t>
  </si>
  <si>
    <t>Очистка кровли от снега и наледи</t>
  </si>
  <si>
    <t>июль</t>
  </si>
  <si>
    <t>Кровельные работы</t>
  </si>
  <si>
    <t>июнь</t>
  </si>
  <si>
    <t>Внешнее благ-во(м.о.дет.и бел.площадок,контейнеров)</t>
  </si>
  <si>
    <t>январь</t>
  </si>
  <si>
    <t>Замена канализационных труб,труб ХГВС и арматуры</t>
  </si>
  <si>
    <t>Сверхплановый объем</t>
  </si>
  <si>
    <t>Вывоз КГМ</t>
  </si>
  <si>
    <t>Зарплата по уборке тер-рии</t>
  </si>
  <si>
    <t>Разница м/у планом и фактом</t>
  </si>
  <si>
    <t>Примечание</t>
  </si>
  <si>
    <t>Стоимость работ(руб) план</t>
  </si>
  <si>
    <t>Сроки осуществление плановых работ</t>
  </si>
  <si>
    <t>Стоимость работ(руб) факт</t>
  </si>
  <si>
    <t>Калинина 3</t>
  </si>
  <si>
    <t>Отчет о выполнении годового плана мероприятий за 2011год. 
Постановление Правительства РФ от 23 сентября № 731(раздел 11 пункт 6)</t>
  </si>
  <si>
    <t>вывезено больше запланированного,повышение стоимости ГСМ,талонов</t>
  </si>
  <si>
    <t>Общеэксплуатационные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</si>
</sst>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1/&#1056;&#1072;&#1073;&#1086;&#1095;&#1080;&#1081;%20&#1089;&#1090;&#1086;&#1083;/&#1047;&#1072;&#1090;&#1088;&#1072;&#1090;&#1099;%20&#1071;&#1085;&#1074;&#1072;&#1088;&#1100;,&#1092;&#1077;&#1074;&#1088;&#1072;&#1083;&#1100;,&#1084;&#1072;&#1088;&#1090;%2013%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7;&#1088;&#1077;&#1089;&#1087;&#1077;&#1082;&#1090;&#1080;&#1074;&#1085;&#1099;&#1081;%20&#1087;&#1083;&#1072;&#1085;,%20&#1086;&#1090;&#1095;&#1077;&#1090;%20&#1040;&#1088;&#1093;&#1080;&#1090;&#1077;&#1082;&#1090;&#1091;&#1088;&#1085;&#1072;&#1103;%205&#1072;-11-12-13&#1075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13"/>
      <sheetName val="февр.13"/>
      <sheetName val="янв.13"/>
      <sheetName val="дек.12"/>
      <sheetName val="нояб.12"/>
      <sheetName val="окт.12"/>
      <sheetName val="сентябрь12"/>
      <sheetName val="август12"/>
      <sheetName val="июль12"/>
      <sheetName val="июнь12"/>
      <sheetName val="Май 12"/>
      <sheetName val="Апрель12"/>
      <sheetName val="Март12"/>
      <sheetName val="Февраль12"/>
      <sheetName val="Январь12"/>
      <sheetName val="год"/>
      <sheetName val="Декабрь11"/>
      <sheetName val="Ноябрь11"/>
      <sheetName val="Октябрь11"/>
      <sheetName val="Сентябрь11"/>
      <sheetName val="Август11"/>
      <sheetName val="Июль11"/>
      <sheetName val="Июнь11"/>
      <sheetName val="Май11"/>
      <sheetName val="Апрель11"/>
      <sheetName val="Март11"/>
      <sheetName val="Февраль11"/>
      <sheetName val="Январь11"/>
      <sheetName val="2010год"/>
      <sheetName val="Декабрь 10"/>
      <sheetName val="Ноябрь 10"/>
      <sheetName val="Октябрь 10"/>
      <sheetName val="Сентябрь 10"/>
      <sheetName val="Август 10"/>
      <sheetName val="79 3 мес."/>
      <sheetName val="1 полуг (с 79)"/>
      <sheetName val="Июль 10"/>
      <sheetName val="1 полуг"/>
      <sheetName val="Июнь 10"/>
      <sheetName val="Май 10"/>
      <sheetName val="Апрель 10"/>
      <sheetName val="Март 10"/>
      <sheetName val="Фев 10"/>
      <sheetName val="Янв 10"/>
      <sheetName val="Общее"/>
      <sheetName val="Январь 10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>
        <row r="7">
          <cell r="H7">
            <v>42541.756696999997</v>
          </cell>
          <cell r="I7">
            <v>14549.280790373999</v>
          </cell>
          <cell r="J7">
            <v>4260.0697699999992</v>
          </cell>
          <cell r="K7">
            <v>1456.9438613400002</v>
          </cell>
          <cell r="N7">
            <v>2634.4087701100002</v>
          </cell>
          <cell r="O7">
            <v>900.96779937762017</v>
          </cell>
          <cell r="Z7">
            <v>2101.9185400000001</v>
          </cell>
          <cell r="AI7">
            <v>7601.2800763426876</v>
          </cell>
          <cell r="AP7">
            <v>1650.51677</v>
          </cell>
          <cell r="AR7">
            <v>2346.0297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рх5а-отчет 12г"/>
      <sheetName val="Арх5а-отчет 13г"/>
      <sheetName val="пп 2011"/>
      <sheetName val="пп 2012"/>
      <sheetName val="пп 2013"/>
    </sheetNames>
    <sheetDataSet>
      <sheetData sheetId="0"/>
      <sheetData sheetId="1"/>
      <sheetData sheetId="2">
        <row r="6">
          <cell r="C6">
            <v>33578.76</v>
          </cell>
        </row>
        <row r="7">
          <cell r="C7">
            <v>2101.9185400000001</v>
          </cell>
        </row>
        <row r="9">
          <cell r="C9">
            <v>7601.76</v>
          </cell>
        </row>
        <row r="10">
          <cell r="C10">
            <v>10324.56</v>
          </cell>
        </row>
        <row r="11">
          <cell r="C11">
            <v>1650.51677</v>
          </cell>
        </row>
        <row r="12">
          <cell r="C12">
            <v>282.58999999999997</v>
          </cell>
        </row>
        <row r="13">
          <cell r="C13">
            <v>63442.42</v>
          </cell>
        </row>
        <row r="14">
          <cell r="C14">
            <v>5214.24</v>
          </cell>
        </row>
        <row r="15">
          <cell r="C15">
            <v>41774.76</v>
          </cell>
        </row>
        <row r="16">
          <cell r="C16">
            <v>3535.3765694876201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D11" sqref="D11"/>
    </sheetView>
  </sheetViews>
  <sheetFormatPr defaultRowHeight="15" x14ac:dyDescent="0.25"/>
  <cols>
    <col min="1" max="1" width="30.7109375" customWidth="1"/>
    <col min="2" max="2" width="15.28515625" customWidth="1"/>
    <col min="3" max="3" width="12.85546875" customWidth="1"/>
    <col min="4" max="4" width="11.5703125" customWidth="1"/>
    <col min="5" max="5" width="24.140625" customWidth="1"/>
    <col min="6" max="6" width="18.7109375" customWidth="1"/>
  </cols>
  <sheetData>
    <row r="1" spans="1:6" ht="15" customHeight="1" x14ac:dyDescent="0.25">
      <c r="A1" s="7" t="s">
        <v>30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8"/>
      <c r="B3" s="8"/>
      <c r="C3" s="8"/>
      <c r="D3" s="8"/>
      <c r="E3" s="8"/>
      <c r="F3" s="8"/>
    </row>
    <row r="4" spans="1:6" ht="51.75" x14ac:dyDescent="0.25">
      <c r="A4" s="9" t="s">
        <v>29</v>
      </c>
      <c r="B4" s="9" t="s">
        <v>28</v>
      </c>
      <c r="C4" s="10" t="s">
        <v>27</v>
      </c>
      <c r="D4" s="9" t="s">
        <v>26</v>
      </c>
      <c r="E4" s="2" t="s">
        <v>25</v>
      </c>
      <c r="F4" s="3" t="s">
        <v>24</v>
      </c>
    </row>
    <row r="5" spans="1:6" ht="36" customHeight="1" x14ac:dyDescent="0.25">
      <c r="A5" s="11" t="s">
        <v>23</v>
      </c>
      <c r="B5" s="5">
        <f>[1]год!$H$7+[1]год!$I$7</f>
        <v>57091.037487373993</v>
      </c>
      <c r="C5" s="2" t="s">
        <v>4</v>
      </c>
      <c r="D5" s="2">
        <f>'[2]пп 2011'!C13</f>
        <v>63442.42</v>
      </c>
      <c r="E5" s="3" t="s">
        <v>12</v>
      </c>
      <c r="F5" s="4">
        <f t="shared" ref="F5:F15" si="0">D5-B5</f>
        <v>6351.3825126260053</v>
      </c>
    </row>
    <row r="6" spans="1:6" ht="38.25" x14ac:dyDescent="0.25">
      <c r="A6" s="11" t="s">
        <v>22</v>
      </c>
      <c r="B6" s="5">
        <f>[1]год!$J$7+[1]год!$K$7</f>
        <v>5717.0136313399998</v>
      </c>
      <c r="C6" s="2" t="s">
        <v>4</v>
      </c>
      <c r="D6" s="5">
        <f>'[2]пп 2011'!C14</f>
        <v>5214.24</v>
      </c>
      <c r="E6" s="3" t="s">
        <v>31</v>
      </c>
      <c r="F6" s="4">
        <f t="shared" si="0"/>
        <v>-502.77363134000007</v>
      </c>
    </row>
    <row r="7" spans="1:6" x14ac:dyDescent="0.25">
      <c r="A7" s="11" t="s">
        <v>21</v>
      </c>
      <c r="B7" s="5">
        <f>[1]год!$N$7+[1]год!$O$7</f>
        <v>3535.3765694876201</v>
      </c>
      <c r="C7" s="2"/>
      <c r="D7" s="5">
        <f>'[2]пп 2011'!C16</f>
        <v>3535.3765694876201</v>
      </c>
      <c r="E7" s="3"/>
      <c r="F7" s="4">
        <f t="shared" si="0"/>
        <v>0</v>
      </c>
    </row>
    <row r="8" spans="1:6" ht="25.5" x14ac:dyDescent="0.25">
      <c r="A8" s="12" t="s">
        <v>20</v>
      </c>
      <c r="B8" s="5">
        <v>282.58999999999997</v>
      </c>
      <c r="C8" s="2" t="s">
        <v>19</v>
      </c>
      <c r="D8" s="5">
        <f>'[2]пп 2011'!C12</f>
        <v>282.58999999999997</v>
      </c>
      <c r="E8" s="3"/>
      <c r="F8" s="4">
        <f t="shared" si="0"/>
        <v>0</v>
      </c>
    </row>
    <row r="9" spans="1:6" ht="25.5" x14ac:dyDescent="0.25">
      <c r="A9" s="12" t="s">
        <v>18</v>
      </c>
      <c r="B9" s="5">
        <f>[1]год!$Z$7</f>
        <v>2101.9185400000001</v>
      </c>
      <c r="C9" s="2" t="s">
        <v>17</v>
      </c>
      <c r="D9" s="5">
        <f>'[2]пп 2011'!C7</f>
        <v>2101.9185400000001</v>
      </c>
      <c r="E9" s="3"/>
      <c r="F9" s="4">
        <f t="shared" si="0"/>
        <v>0</v>
      </c>
    </row>
    <row r="10" spans="1:6" x14ac:dyDescent="0.25">
      <c r="A10" s="12" t="s">
        <v>16</v>
      </c>
      <c r="B10" s="5"/>
      <c r="C10" s="2" t="s">
        <v>15</v>
      </c>
      <c r="D10" s="5"/>
      <c r="E10" s="3"/>
      <c r="F10" s="4">
        <f t="shared" si="0"/>
        <v>0</v>
      </c>
    </row>
    <row r="11" spans="1:6" ht="41.25" customHeight="1" x14ac:dyDescent="0.25">
      <c r="A11" s="12" t="s">
        <v>14</v>
      </c>
      <c r="B11" s="13">
        <f>[1]год!$AI$7</f>
        <v>7601.2800763426876</v>
      </c>
      <c r="C11" s="2" t="s">
        <v>13</v>
      </c>
      <c r="D11" s="2">
        <f>'[2]пп 2011'!C10</f>
        <v>10324.56</v>
      </c>
      <c r="E11" s="3" t="s">
        <v>12</v>
      </c>
      <c r="F11" s="4">
        <f t="shared" si="0"/>
        <v>2723.2799236573119</v>
      </c>
    </row>
    <row r="12" spans="1:6" x14ac:dyDescent="0.25">
      <c r="A12" s="12" t="s">
        <v>11</v>
      </c>
      <c r="B12" s="5">
        <f>[1]год!$AP$7</f>
        <v>1650.51677</v>
      </c>
      <c r="C12" s="2" t="s">
        <v>10</v>
      </c>
      <c r="D12" s="5">
        <f>'[2]пп 2011'!C11</f>
        <v>1650.51677</v>
      </c>
      <c r="E12" s="3"/>
      <c r="F12" s="4">
        <f t="shared" si="0"/>
        <v>0</v>
      </c>
    </row>
    <row r="13" spans="1:6" ht="25.5" x14ac:dyDescent="0.25">
      <c r="A13" s="12" t="s">
        <v>9</v>
      </c>
      <c r="B13" s="5">
        <f>[1]год!$AR$7</f>
        <v>2346.0297</v>
      </c>
      <c r="C13" s="2" t="s">
        <v>8</v>
      </c>
      <c r="D13" s="2">
        <f>'[2]пп 2011'!C9</f>
        <v>7601.76</v>
      </c>
      <c r="E13" s="3" t="s">
        <v>7</v>
      </c>
      <c r="F13" s="4">
        <f t="shared" si="0"/>
        <v>5255.7303000000002</v>
      </c>
    </row>
    <row r="14" spans="1:6" ht="25.5" customHeight="1" x14ac:dyDescent="0.25">
      <c r="A14" s="14" t="s">
        <v>6</v>
      </c>
      <c r="B14" s="5">
        <f>47741.97+6949.67</f>
        <v>54691.64</v>
      </c>
      <c r="C14" s="2" t="s">
        <v>4</v>
      </c>
      <c r="D14" s="2">
        <f>'[2]пп 2011'!C6</f>
        <v>33578.76</v>
      </c>
      <c r="E14" s="3" t="s">
        <v>5</v>
      </c>
      <c r="F14" s="4">
        <f t="shared" si="0"/>
        <v>-21112.879999999997</v>
      </c>
    </row>
    <row r="15" spans="1:6" ht="51" x14ac:dyDescent="0.25">
      <c r="A15" s="11" t="s">
        <v>32</v>
      </c>
      <c r="B15" s="5">
        <v>55695.11</v>
      </c>
      <c r="C15" s="2" t="s">
        <v>4</v>
      </c>
      <c r="D15" s="2">
        <f>'[2]пп 2011'!C15</f>
        <v>41774.76</v>
      </c>
      <c r="E15" s="15" t="s">
        <v>3</v>
      </c>
      <c r="F15" s="4">
        <f t="shared" si="0"/>
        <v>-13920.349999999999</v>
      </c>
    </row>
    <row r="16" spans="1:6" x14ac:dyDescent="0.25">
      <c r="A16" s="2" t="s">
        <v>2</v>
      </c>
      <c r="B16" s="5">
        <f>B5+B6+B7+B8+B9+B11+B12+B13+B14+B15</f>
        <v>190712.5127745443</v>
      </c>
      <c r="C16" s="2"/>
      <c r="D16" s="5">
        <f>SUM(D5:D15)</f>
        <v>169506.90187948762</v>
      </c>
      <c r="E16" s="3"/>
      <c r="F16" s="6"/>
    </row>
    <row r="17" spans="1:6" x14ac:dyDescent="0.25">
      <c r="A17" s="2" t="s">
        <v>1</v>
      </c>
      <c r="B17" s="5">
        <f>B16*0.18</f>
        <v>34328.252299417974</v>
      </c>
      <c r="C17" s="2"/>
      <c r="D17" s="5">
        <f>D16*0.18</f>
        <v>30511.242338307769</v>
      </c>
      <c r="E17" s="3"/>
      <c r="F17" s="6"/>
    </row>
    <row r="18" spans="1:6" x14ac:dyDescent="0.25">
      <c r="A18" s="2" t="s">
        <v>0</v>
      </c>
      <c r="B18" s="5">
        <f>B16+B17</f>
        <v>225040.76507396228</v>
      </c>
      <c r="C18" s="2"/>
      <c r="D18" s="5">
        <f>D16+D17</f>
        <v>200018.1442177954</v>
      </c>
      <c r="E18" s="3"/>
      <c r="F18" s="6"/>
    </row>
    <row r="19" spans="1:6" x14ac:dyDescent="0.25">
      <c r="A19" s="1"/>
      <c r="B19" s="1"/>
    </row>
    <row r="20" spans="1:6" x14ac:dyDescent="0.25">
      <c r="A20" s="1"/>
      <c r="B20" s="1"/>
    </row>
    <row r="21" spans="1:6" x14ac:dyDescent="0.25">
      <c r="A21" s="1"/>
      <c r="B21" s="1"/>
    </row>
    <row r="22" spans="1:6" x14ac:dyDescent="0.25">
      <c r="A22" s="1"/>
      <c r="B22" s="1"/>
    </row>
    <row r="23" spans="1:6" x14ac:dyDescent="0.25">
      <c r="A23" s="1"/>
      <c r="B23" s="1"/>
    </row>
    <row r="24" spans="1:6" x14ac:dyDescent="0.25">
      <c r="A24" s="1"/>
      <c r="B24" s="1"/>
    </row>
    <row r="25" spans="1:6" x14ac:dyDescent="0.25">
      <c r="A25" s="1"/>
      <c r="B25" s="1"/>
    </row>
    <row r="26" spans="1:6" x14ac:dyDescent="0.25">
      <c r="A26" s="1"/>
      <c r="B26" s="1"/>
    </row>
    <row r="27" spans="1:6" x14ac:dyDescent="0.25">
      <c r="A27" s="1"/>
      <c r="B27" s="1"/>
    </row>
    <row r="28" spans="1:6" x14ac:dyDescent="0.25">
      <c r="A28" s="1"/>
      <c r="B28" s="1"/>
    </row>
    <row r="29" spans="1:6" x14ac:dyDescent="0.25">
      <c r="A29" s="1"/>
      <c r="B29" s="1"/>
    </row>
    <row r="30" spans="1:6" x14ac:dyDescent="0.25">
      <c r="A30" s="1"/>
      <c r="B30" s="1"/>
    </row>
    <row r="31" spans="1:6" x14ac:dyDescent="0.25">
      <c r="A31" s="1"/>
      <c r="B31" s="1"/>
    </row>
    <row r="32" spans="1:6" x14ac:dyDescent="0.25">
      <c r="A32" s="1"/>
      <c r="B32" s="1"/>
    </row>
  </sheetData>
  <mergeCells count="1">
    <mergeCell ref="A1:F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Арх 5а-отчет  2011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2014-07-15T07:24:12Z</dcterms:created>
  <dcterms:modified xsi:type="dcterms:W3CDTF">2014-07-15T07:50:15Z</dcterms:modified>
</cp:coreProperties>
</file>