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3г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<sst xmlns="http://schemas.openxmlformats.org/spreadsheetml/2006/main" count="68" uniqueCount="48">
  <si>
    <t>КГМ</t>
  </si>
  <si>
    <t>Очистка кровли от снега и наледи</t>
  </si>
  <si>
    <t xml:space="preserve">Непредвид,профосмотры </t>
  </si>
  <si>
    <t>Расход по уборке территории</t>
  </si>
  <si>
    <t>ежемесячно</t>
  </si>
  <si>
    <t>Всего</t>
  </si>
  <si>
    <t>НДС</t>
  </si>
  <si>
    <t>Всего с НДС</t>
  </si>
  <si>
    <t>Сверхплановый объём в выходные дни</t>
  </si>
  <si>
    <t>Гидравлические испытания</t>
  </si>
  <si>
    <t>Общеэксплуатационные расходы</t>
  </si>
  <si>
    <t>1,4квартал</t>
  </si>
  <si>
    <t>август</t>
  </si>
  <si>
    <t>Кольцевая 32</t>
  </si>
  <si>
    <t>Ремонт запорной арматуры</t>
  </si>
  <si>
    <t>июль</t>
  </si>
  <si>
    <t>Смена т/провода ХГВС</t>
  </si>
  <si>
    <t>сентябрь</t>
  </si>
  <si>
    <t>Адрес</t>
  </si>
  <si>
    <t>Объем работ</t>
  </si>
  <si>
    <t>Запланировано работ на сумму руб</t>
  </si>
  <si>
    <t>Выполненно работ на сумму руб.</t>
  </si>
  <si>
    <t>Дата исполнения</t>
  </si>
  <si>
    <t>Кол-во квартир</t>
  </si>
  <si>
    <t>1Всего расход на техническое обслуживание</t>
  </si>
  <si>
    <t>в т.ч. Профобходы и непредвид. ремонт</t>
  </si>
  <si>
    <t>2.1Расходы по уборке придомовой территории</t>
  </si>
  <si>
    <t>3.Расходы на уборку КГМ</t>
  </si>
  <si>
    <t>4.Общеэксплатационные расходы</t>
  </si>
  <si>
    <t>НДС 18%</t>
  </si>
  <si>
    <t>Ведущий инженер ЖЭУ-78</t>
  </si>
  <si>
    <t>Переспективный план работ на 2013г</t>
  </si>
  <si>
    <t>1009м2</t>
  </si>
  <si>
    <t>1494,3м2</t>
  </si>
  <si>
    <t>10434м3</t>
  </si>
  <si>
    <t>Разница м/у планом и фактом</t>
  </si>
  <si>
    <t>Примечание</t>
  </si>
  <si>
    <t>снятие ежемесячных объемов при проверке</t>
  </si>
  <si>
    <t>Фактический вывоз меньше запланированного</t>
  </si>
  <si>
    <t>Повышение стоимости калькуляции</t>
  </si>
  <si>
    <t>Очистка кровли производилась частично</t>
  </si>
  <si>
    <t>Фактический расход меньше запланированного</t>
  </si>
  <si>
    <t>01.2013-12.2013</t>
  </si>
  <si>
    <t xml:space="preserve">Стоимость работ(руб) план
</t>
  </si>
  <si>
    <t>Стоимость работ(руб) факт</t>
  </si>
  <si>
    <t xml:space="preserve">Сроки осуществления плановых работ
</t>
  </si>
  <si>
    <t>Отчет о выполнении годового плана мероприятий за 2013год.                                                                                                                                                            Постановление Правительства РФ от 23 сентября № 731(раздел 11 пункт 6)</t>
  </si>
  <si>
    <t>Покраска узлов ЦО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</si>
</sst>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i/>
      <sz val="9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1" fillId="33" borderId="10" xfId="0" applyFont="1" applyFill="1" applyBorder="1" applyAlignment="1">
      <alignment/>
    </xf>
    <xf numFmtId="0" fontId="41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left" vertical="center" wrapText="1"/>
    </xf>
    <xf numFmtId="2" fontId="41" fillId="33" borderId="10" xfId="0" applyNumberFormat="1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wrapText="1"/>
    </xf>
    <xf numFmtId="0" fontId="43" fillId="33" borderId="10" xfId="0" applyFont="1" applyFill="1" applyBorder="1" applyAlignment="1">
      <alignment horizontal="center" vertical="center"/>
    </xf>
    <xf numFmtId="1" fontId="41" fillId="33" borderId="10" xfId="0" applyNumberFormat="1" applyFont="1" applyFill="1" applyBorder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1" fontId="43" fillId="33" borderId="10" xfId="0" applyNumberFormat="1" applyFont="1" applyFill="1" applyBorder="1" applyAlignment="1">
      <alignment horizontal="center" vertical="center"/>
    </xf>
    <xf numFmtId="1" fontId="43" fillId="33" borderId="10" xfId="0" applyNumberFormat="1" applyFont="1" applyFill="1" applyBorder="1" applyAlignment="1">
      <alignment wrapText="1"/>
    </xf>
    <xf numFmtId="0" fontId="41" fillId="0" borderId="0" xfId="0" applyFont="1" applyAlignment="1">
      <alignment horizontal="center"/>
    </xf>
    <xf numFmtId="0" fontId="45" fillId="0" borderId="0" xfId="0" applyFont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1" fontId="46" fillId="33" borderId="10" xfId="0" applyNumberFormat="1" applyFont="1" applyFill="1" applyBorder="1" applyAlignment="1">
      <alignment horizontal="left" vertical="top"/>
    </xf>
    <xf numFmtId="0" fontId="46" fillId="33" borderId="10" xfId="0" applyFont="1" applyFill="1" applyBorder="1" applyAlignment="1">
      <alignment horizontal="left" vertical="top"/>
    </xf>
    <xf numFmtId="2" fontId="46" fillId="33" borderId="10" xfId="0" applyNumberFormat="1" applyFont="1" applyFill="1" applyBorder="1" applyAlignment="1">
      <alignment horizontal="left" vertical="top" wrapText="1"/>
    </xf>
    <xf numFmtId="1" fontId="46" fillId="33" borderId="10" xfId="0" applyNumberFormat="1" applyFont="1" applyFill="1" applyBorder="1" applyAlignment="1">
      <alignment horizontal="left" vertical="top" wrapText="1"/>
    </xf>
    <xf numFmtId="0" fontId="46" fillId="33" borderId="10" xfId="0" applyFont="1" applyFill="1" applyBorder="1" applyAlignment="1">
      <alignment horizontal="left" vertical="top" wrapText="1"/>
    </xf>
    <xf numFmtId="0" fontId="45" fillId="33" borderId="10" xfId="0" applyFont="1" applyFill="1" applyBorder="1" applyAlignment="1">
      <alignment horizontal="left" vertical="top"/>
    </xf>
    <xf numFmtId="1" fontId="45" fillId="33" borderId="10" xfId="0" applyNumberFormat="1" applyFont="1" applyFill="1" applyBorder="1" applyAlignment="1">
      <alignment horizontal="left" vertical="top" wrapText="1"/>
    </xf>
    <xf numFmtId="0" fontId="45" fillId="0" borderId="11" xfId="0" applyFont="1" applyBorder="1" applyAlignment="1">
      <alignment horizontal="left" vertical="top" wrapText="1"/>
    </xf>
    <xf numFmtId="1" fontId="45" fillId="33" borderId="10" xfId="0" applyNumberFormat="1" applyFont="1" applyFill="1" applyBorder="1" applyAlignment="1">
      <alignment horizontal="left" vertical="top"/>
    </xf>
    <xf numFmtId="2" fontId="45" fillId="33" borderId="10" xfId="0" applyNumberFormat="1" applyFont="1" applyFill="1" applyBorder="1" applyAlignment="1">
      <alignment horizontal="left" vertical="top" wrapText="1"/>
    </xf>
    <xf numFmtId="2" fontId="47" fillId="33" borderId="10" xfId="0" applyNumberFormat="1" applyFont="1" applyFill="1" applyBorder="1" applyAlignment="1">
      <alignment horizontal="left" vertical="top"/>
    </xf>
    <xf numFmtId="0" fontId="47" fillId="33" borderId="10" xfId="0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\&#1056;&#1072;&#1073;&#1086;&#1095;&#1080;&#1081;%20&#1089;&#1090;&#1086;&#1083;\&#1047;&#1072;&#1090;&#1088;&#1072;&#1090;&#1099;%20&#1079;&#1072;%202013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\&#1056;&#1072;&#1073;&#1086;&#1095;&#1080;&#1081;%20&#1089;&#1090;&#1086;&#1083;\&#1040;&#1081;&#1075;&#1091;&#1083;&#1100;%20&#1087;&#1086;&#1076;&#1086;&#1084;&#1086;&#1074;&#1086;&#1081;%202013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"/>
      <sheetName val="Лист1"/>
      <sheetName val="год2013"/>
    </sheetNames>
    <sheetDataSet>
      <sheetData sheetId="2">
        <row r="67">
          <cell r="F67">
            <v>238.9063242328354</v>
          </cell>
          <cell r="L67">
            <v>727.6355336841115</v>
          </cell>
          <cell r="O67">
            <v>214.6300196788</v>
          </cell>
          <cell r="AU67">
            <v>4199.101287079659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 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общая"/>
      <sheetName val="годовая"/>
    </sheetNames>
    <sheetDataSet>
      <sheetData sheetId="6">
        <row r="100">
          <cell r="R100">
            <v>1264.44</v>
          </cell>
        </row>
      </sheetData>
      <sheetData sheetId="7">
        <row r="100">
          <cell r="U100">
            <v>6986.32</v>
          </cell>
          <cell r="V100">
            <v>295.47</v>
          </cell>
        </row>
      </sheetData>
      <sheetData sheetId="8">
        <row r="100">
          <cell r="U100">
            <v>10046.79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24">
      <selection activeCell="D37" sqref="D37"/>
    </sheetView>
  </sheetViews>
  <sheetFormatPr defaultColWidth="9.140625" defaultRowHeight="15"/>
  <cols>
    <col min="1" max="1" width="50.8515625" style="0" customWidth="1"/>
    <col min="2" max="2" width="28.8515625" style="0" customWidth="1"/>
    <col min="3" max="3" width="26.00390625" style="0" customWidth="1"/>
    <col min="4" max="4" width="27.8515625" style="0" customWidth="1"/>
    <col min="5" max="5" width="21.00390625" style="0" customWidth="1"/>
    <col min="6" max="6" width="18.28125" style="0" customWidth="1"/>
  </cols>
  <sheetData>
    <row r="1" spans="1:5" ht="15" hidden="1">
      <c r="A1" s="17" t="s">
        <v>31</v>
      </c>
      <c r="B1" s="17"/>
      <c r="C1" s="17"/>
      <c r="D1" s="17"/>
      <c r="E1" s="17"/>
    </row>
    <row r="2" spans="1:5" ht="15" hidden="1">
      <c r="A2" s="2"/>
      <c r="B2" s="2"/>
      <c r="C2" s="2"/>
      <c r="D2" s="2"/>
      <c r="E2" s="2"/>
    </row>
    <row r="3" spans="1:5" ht="36" hidden="1">
      <c r="A3" s="3" t="s">
        <v>18</v>
      </c>
      <c r="B3" s="3" t="s">
        <v>19</v>
      </c>
      <c r="C3" s="4" t="s">
        <v>20</v>
      </c>
      <c r="D3" s="4" t="s">
        <v>21</v>
      </c>
      <c r="E3" s="4" t="s">
        <v>22</v>
      </c>
    </row>
    <row r="4" spans="1:5" ht="15" hidden="1">
      <c r="A4" s="1" t="str">
        <f>A27</f>
        <v>Кольцевая 32</v>
      </c>
      <c r="B4" s="1"/>
      <c r="C4" s="1"/>
      <c r="D4" s="1"/>
      <c r="E4" s="1"/>
    </row>
    <row r="5" spans="1:5" ht="15" hidden="1">
      <c r="A5" s="1" t="s">
        <v>23</v>
      </c>
      <c r="B5" s="5">
        <v>21</v>
      </c>
      <c r="C5" s="5"/>
      <c r="D5" s="5"/>
      <c r="E5" s="5"/>
    </row>
    <row r="6" spans="1:5" ht="15" hidden="1">
      <c r="A6" s="6" t="s">
        <v>24</v>
      </c>
      <c r="B6" s="5"/>
      <c r="C6" s="7"/>
      <c r="D6" s="5"/>
      <c r="E6" s="8"/>
    </row>
    <row r="7" spans="1:5" ht="15" hidden="1">
      <c r="A7" s="9" t="s">
        <v>25</v>
      </c>
      <c r="B7" s="5"/>
      <c r="C7" s="10">
        <f>6886.56+22225.32</f>
        <v>29111.88</v>
      </c>
      <c r="D7" s="5"/>
      <c r="E7" s="8" t="s">
        <v>42</v>
      </c>
    </row>
    <row r="8" spans="1:5" ht="15" hidden="1">
      <c r="A8" s="16" t="str">
        <f>A31</f>
        <v>Смена т/провода ХГВС</v>
      </c>
      <c r="B8" s="5"/>
      <c r="C8" s="11">
        <f>B31+B32</f>
        <v>17033.11</v>
      </c>
      <c r="D8" s="5"/>
      <c r="E8" s="8" t="s">
        <v>42</v>
      </c>
    </row>
    <row r="9" spans="1:5" ht="15" hidden="1">
      <c r="A9" s="9" t="s">
        <v>9</v>
      </c>
      <c r="B9" s="5" t="s">
        <v>34</v>
      </c>
      <c r="C9" s="10">
        <v>8282.4</v>
      </c>
      <c r="D9" s="5"/>
      <c r="E9" s="8" t="s">
        <v>42</v>
      </c>
    </row>
    <row r="10" spans="1:5" ht="15" hidden="1">
      <c r="A10" s="16" t="str">
        <f>A34</f>
        <v>Ремонт запорной арматуры</v>
      </c>
      <c r="B10" s="5"/>
      <c r="C10" s="15">
        <f>B34</f>
        <v>1264.44</v>
      </c>
      <c r="D10" s="5"/>
      <c r="E10" s="8" t="s">
        <v>42</v>
      </c>
    </row>
    <row r="11" spans="1:5" ht="15" hidden="1">
      <c r="A11" s="9" t="s">
        <v>1</v>
      </c>
      <c r="B11" s="5" t="s">
        <v>32</v>
      </c>
      <c r="C11" s="10">
        <v>12115.2</v>
      </c>
      <c r="D11" s="5"/>
      <c r="E11" s="8" t="s">
        <v>42</v>
      </c>
    </row>
    <row r="12" spans="1:5" ht="15" hidden="1">
      <c r="A12" s="16" t="str">
        <f>A35</f>
        <v>Покраска узлов ЦО</v>
      </c>
      <c r="B12" s="5"/>
      <c r="C12" s="15">
        <f>B35</f>
        <v>295.47</v>
      </c>
      <c r="D12" s="5"/>
      <c r="E12" s="8" t="s">
        <v>42</v>
      </c>
    </row>
    <row r="13" spans="1:5" ht="15" hidden="1">
      <c r="A13" s="9" t="s">
        <v>26</v>
      </c>
      <c r="B13" s="5" t="s">
        <v>33</v>
      </c>
      <c r="C13" s="10">
        <v>39629.88</v>
      </c>
      <c r="D13" s="5"/>
      <c r="E13" s="8" t="s">
        <v>42</v>
      </c>
    </row>
    <row r="14" spans="1:5" ht="15" hidden="1">
      <c r="A14" s="9" t="s">
        <v>27</v>
      </c>
      <c r="B14" s="5"/>
      <c r="C14" s="10">
        <v>3558.36</v>
      </c>
      <c r="D14" s="5"/>
      <c r="E14" s="8" t="s">
        <v>42</v>
      </c>
    </row>
    <row r="15" spans="1:5" ht="15" hidden="1">
      <c r="A15" s="9" t="s">
        <v>28</v>
      </c>
      <c r="B15" s="5"/>
      <c r="C15" s="10">
        <v>32973.24</v>
      </c>
      <c r="D15" s="5"/>
      <c r="E15" s="8" t="s">
        <v>42</v>
      </c>
    </row>
    <row r="16" spans="1:5" ht="15" hidden="1">
      <c r="A16" s="9" t="str">
        <f>A30</f>
        <v>Сверхплановый объём в выходные дни</v>
      </c>
      <c r="B16" s="5"/>
      <c r="C16" s="15">
        <f>B30</f>
        <v>942.2655533629115</v>
      </c>
      <c r="D16" s="5"/>
      <c r="E16" s="8" t="s">
        <v>42</v>
      </c>
    </row>
    <row r="17" spans="1:5" ht="15" hidden="1">
      <c r="A17" s="9" t="s">
        <v>5</v>
      </c>
      <c r="B17" s="5"/>
      <c r="C17" s="11">
        <f>SUM(C6:C16)</f>
        <v>145206.2455533629</v>
      </c>
      <c r="D17" s="5"/>
      <c r="E17" s="5"/>
    </row>
    <row r="18" spans="1:5" ht="15" hidden="1">
      <c r="A18" s="9" t="s">
        <v>29</v>
      </c>
      <c r="B18" s="5"/>
      <c r="C18" s="11">
        <f>C17*18%</f>
        <v>26137.12419960532</v>
      </c>
      <c r="D18" s="5"/>
      <c r="E18" s="5"/>
    </row>
    <row r="19" spans="1:5" ht="15" hidden="1">
      <c r="A19" s="9" t="s">
        <v>7</v>
      </c>
      <c r="B19" s="5"/>
      <c r="C19" s="11">
        <f>C17+C18</f>
        <v>171343.36975296822</v>
      </c>
      <c r="D19" s="5"/>
      <c r="E19" s="5"/>
    </row>
    <row r="20" ht="15" hidden="1">
      <c r="A20" s="12"/>
    </row>
    <row r="21" spans="1:3" ht="15" hidden="1">
      <c r="A21" s="13" t="s">
        <v>30</v>
      </c>
      <c r="B21" s="14"/>
      <c r="C21" s="14"/>
    </row>
    <row r="22" ht="15" hidden="1"/>
    <row r="23" ht="15" hidden="1"/>
    <row r="24" spans="1:6" ht="15" customHeight="1">
      <c r="A24" s="18" t="s">
        <v>46</v>
      </c>
      <c r="B24" s="18"/>
      <c r="C24" s="18"/>
      <c r="D24" s="18"/>
      <c r="E24" s="18"/>
      <c r="F24" s="18"/>
    </row>
    <row r="25" spans="1:6" ht="14.25" customHeight="1">
      <c r="A25" s="18"/>
      <c r="B25" s="18"/>
      <c r="C25" s="18"/>
      <c r="D25" s="18"/>
      <c r="E25" s="18"/>
      <c r="F25" s="18"/>
    </row>
    <row r="26" spans="1:6" ht="7.5" customHeight="1" hidden="1">
      <c r="A26" s="27"/>
      <c r="B26" s="27"/>
      <c r="C26" s="27"/>
      <c r="D26" s="27"/>
      <c r="E26" s="27"/>
      <c r="F26" s="27"/>
    </row>
    <row r="27" spans="1:6" ht="27" customHeight="1">
      <c r="A27" s="19" t="s">
        <v>13</v>
      </c>
      <c r="B27" s="19" t="s">
        <v>43</v>
      </c>
      <c r="C27" s="19" t="s">
        <v>45</v>
      </c>
      <c r="D27" s="19" t="s">
        <v>44</v>
      </c>
      <c r="E27" s="19" t="s">
        <v>35</v>
      </c>
      <c r="F27" s="19" t="s">
        <v>36</v>
      </c>
    </row>
    <row r="28" spans="1:6" ht="19.5" customHeight="1">
      <c r="A28" s="23" t="s">
        <v>3</v>
      </c>
      <c r="B28" s="20">
        <v>35556.56</v>
      </c>
      <c r="C28" s="21" t="s">
        <v>4</v>
      </c>
      <c r="D28" s="22">
        <f>C13</f>
        <v>39629.88</v>
      </c>
      <c r="E28" s="22">
        <f>B28-D28</f>
        <v>-4073.3199999999997</v>
      </c>
      <c r="F28" s="24" t="s">
        <v>37</v>
      </c>
    </row>
    <row r="29" spans="1:6" ht="19.5" customHeight="1">
      <c r="A29" s="23" t="s">
        <v>0</v>
      </c>
      <c r="B29" s="20">
        <f>'[1]год2013'!$F$67+1437.12</f>
        <v>1676.0263242328353</v>
      </c>
      <c r="C29" s="21" t="s">
        <v>4</v>
      </c>
      <c r="D29" s="22">
        <f>C14</f>
        <v>3558.36</v>
      </c>
      <c r="E29" s="22">
        <f aca="true" t="shared" si="0" ref="E29:E38">B29-D29</f>
        <v>-1882.3336757671648</v>
      </c>
      <c r="F29" s="24" t="s">
        <v>38</v>
      </c>
    </row>
    <row r="30" spans="1:6" ht="19.5" customHeight="1">
      <c r="A30" s="21" t="s">
        <v>8</v>
      </c>
      <c r="B30" s="20">
        <f>'[1]год2013'!$L$67+'[1]год2013'!$O$67</f>
        <v>942.2655533629115</v>
      </c>
      <c r="C30" s="21"/>
      <c r="D30" s="23">
        <f>B30</f>
        <v>942.2655533629115</v>
      </c>
      <c r="E30" s="22">
        <f t="shared" si="0"/>
        <v>0</v>
      </c>
      <c r="F30" s="24"/>
    </row>
    <row r="31" spans="1:6" ht="19.5" customHeight="1">
      <c r="A31" s="23" t="s">
        <v>16</v>
      </c>
      <c r="B31" s="20">
        <f>'[2]август'!$U$100</f>
        <v>6986.32</v>
      </c>
      <c r="C31" s="21" t="s">
        <v>12</v>
      </c>
      <c r="D31" s="23">
        <f>B31</f>
        <v>6986.32</v>
      </c>
      <c r="E31" s="22">
        <f t="shared" si="0"/>
        <v>0</v>
      </c>
      <c r="F31" s="24"/>
    </row>
    <row r="32" spans="1:6" ht="19.5" customHeight="1">
      <c r="A32" s="23" t="s">
        <v>16</v>
      </c>
      <c r="B32" s="20">
        <f>'[2]сентябрь'!$U$100</f>
        <v>10046.79</v>
      </c>
      <c r="C32" s="21" t="s">
        <v>17</v>
      </c>
      <c r="D32" s="23">
        <f>B32</f>
        <v>10046.79</v>
      </c>
      <c r="E32" s="22">
        <f t="shared" si="0"/>
        <v>0</v>
      </c>
      <c r="F32" s="24"/>
    </row>
    <row r="33" spans="1:6" ht="19.5" customHeight="1">
      <c r="A33" s="23" t="s">
        <v>9</v>
      </c>
      <c r="B33" s="20">
        <v>8808.48</v>
      </c>
      <c r="C33" s="21" t="s">
        <v>12</v>
      </c>
      <c r="D33" s="24">
        <f>C9</f>
        <v>8282.4</v>
      </c>
      <c r="E33" s="22">
        <f t="shared" si="0"/>
        <v>526.0799999999999</v>
      </c>
      <c r="F33" s="24" t="s">
        <v>39</v>
      </c>
    </row>
    <row r="34" spans="1:6" ht="19.5" customHeight="1">
      <c r="A34" s="23" t="s">
        <v>14</v>
      </c>
      <c r="B34" s="20">
        <f>'[2]июль'!$R$100</f>
        <v>1264.44</v>
      </c>
      <c r="C34" s="21" t="s">
        <v>15</v>
      </c>
      <c r="D34" s="23">
        <f>B34</f>
        <v>1264.44</v>
      </c>
      <c r="E34" s="22">
        <f t="shared" si="0"/>
        <v>0</v>
      </c>
      <c r="F34" s="24"/>
    </row>
    <row r="35" spans="1:6" ht="19.5" customHeight="1">
      <c r="A35" s="23" t="s">
        <v>47</v>
      </c>
      <c r="B35" s="20">
        <f>'[2]август'!$V$100</f>
        <v>295.47</v>
      </c>
      <c r="C35" s="21" t="s">
        <v>12</v>
      </c>
      <c r="D35" s="23">
        <f>B35</f>
        <v>295.47</v>
      </c>
      <c r="E35" s="22">
        <f t="shared" si="0"/>
        <v>0</v>
      </c>
      <c r="F35" s="24"/>
    </row>
    <row r="36" spans="1:6" ht="19.5" customHeight="1">
      <c r="A36" s="23" t="s">
        <v>1</v>
      </c>
      <c r="B36" s="20">
        <f>'[1]год2013'!$AU$67</f>
        <v>4199.101287079659</v>
      </c>
      <c r="C36" s="21" t="s">
        <v>11</v>
      </c>
      <c r="D36" s="24">
        <f>C11</f>
        <v>12115.2</v>
      </c>
      <c r="E36" s="22">
        <f t="shared" si="0"/>
        <v>-7916.098712920341</v>
      </c>
      <c r="F36" s="24" t="s">
        <v>40</v>
      </c>
    </row>
    <row r="37" spans="1:6" ht="19.5" customHeight="1">
      <c r="A37" s="23" t="s">
        <v>2</v>
      </c>
      <c r="B37" s="20">
        <v>28854.56</v>
      </c>
      <c r="C37" s="21" t="s">
        <v>4</v>
      </c>
      <c r="D37" s="24">
        <f>C7</f>
        <v>29111.88</v>
      </c>
      <c r="E37" s="22">
        <f t="shared" si="0"/>
        <v>-257.3199999999997</v>
      </c>
      <c r="F37" s="24" t="s">
        <v>37</v>
      </c>
    </row>
    <row r="38" spans="1:6" ht="19.5" customHeight="1">
      <c r="A38" s="23" t="s">
        <v>10</v>
      </c>
      <c r="B38" s="20">
        <v>15536</v>
      </c>
      <c r="C38" s="21" t="s">
        <v>4</v>
      </c>
      <c r="D38" s="24">
        <f>C15</f>
        <v>32973.24</v>
      </c>
      <c r="E38" s="22">
        <f t="shared" si="0"/>
        <v>-17437.239999999998</v>
      </c>
      <c r="F38" s="24" t="s">
        <v>41</v>
      </c>
    </row>
    <row r="39" spans="1:6" ht="19.5" customHeight="1">
      <c r="A39" s="25" t="s">
        <v>5</v>
      </c>
      <c r="B39" s="28">
        <f>SUM(B28:B38)</f>
        <v>114166.0131646754</v>
      </c>
      <c r="C39" s="25"/>
      <c r="D39" s="29">
        <f>SUM(D28:D38)</f>
        <v>145206.2455533629</v>
      </c>
      <c r="E39" s="24"/>
      <c r="F39" s="24"/>
    </row>
    <row r="40" spans="1:6" ht="19.5" customHeight="1">
      <c r="A40" s="25" t="s">
        <v>6</v>
      </c>
      <c r="B40" s="28">
        <f>B39*0.18</f>
        <v>20549.88236964157</v>
      </c>
      <c r="C40" s="25"/>
      <c r="D40" s="29">
        <f>D39*0.18</f>
        <v>26137.12419960532</v>
      </c>
      <c r="E40" s="24"/>
      <c r="F40" s="24"/>
    </row>
    <row r="41" spans="1:6" ht="19.5" customHeight="1">
      <c r="A41" s="26" t="s">
        <v>7</v>
      </c>
      <c r="B41" s="30">
        <f>B39+B40</f>
        <v>134715.89553431698</v>
      </c>
      <c r="C41" s="31"/>
      <c r="D41" s="29">
        <f>D39+D40</f>
        <v>171343.36975296822</v>
      </c>
      <c r="E41" s="24"/>
      <c r="F41" s="24"/>
    </row>
  </sheetData>
  <sheetProtection/>
  <mergeCells count="2">
    <mergeCell ref="A1:E1"/>
    <mergeCell ref="A24:F26"/>
  </mergeCells>
  <printOptions/>
  <pageMargins left="0.7" right="0.7" top="0.75" bottom="0.75" header="0.3" footer="0.3"/>
  <pageSetup horizontalDpi="600" verticalDpi="600" orientation="portrait" paperSize="9" r:id="rId1"/>
  <ignoredErrors>
    <ignoredError sqref="D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2014-10-09T03:00:03Z</dcterms:modified>
  <cp:category/>
  <cp:version/>
  <cp:contentType/>
  <cp:contentStatus/>
</cp:coreProperties>
</file>