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2" sheetId="2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10" i="2"/>
  <c r="D8"/>
  <c r="D6"/>
  <c r="E6" s="1"/>
  <c r="D13"/>
  <c r="B14"/>
  <c r="B13"/>
  <c r="E13" s="1"/>
  <c r="B10"/>
  <c r="B11"/>
  <c r="E11" s="1"/>
  <c r="B9"/>
  <c r="D9" s="1"/>
  <c r="E9" s="1"/>
  <c r="B12"/>
  <c r="B8"/>
  <c r="B7"/>
  <c r="D7" s="1"/>
  <c r="B5"/>
  <c r="E14"/>
  <c r="E12"/>
  <c r="E10"/>
  <c r="E8"/>
  <c r="B15" l="1"/>
  <c r="B16"/>
  <c r="B17" s="1"/>
  <c r="E5"/>
  <c r="D15" l="1"/>
  <c r="E7"/>
  <c r="D16" l="1"/>
  <c r="D17" s="1"/>
</calcChain>
</file>

<file path=xl/sharedStrings.xml><?xml version="1.0" encoding="utf-8"?>
<sst xmlns="http://schemas.openxmlformats.org/spreadsheetml/2006/main" count="35" uniqueCount="32">
  <si>
    <t>Расход по уборке территории</t>
  </si>
  <si>
    <t>ежемесячно</t>
  </si>
  <si>
    <t>КГМ</t>
  </si>
  <si>
    <t>Сверхплановый объём в выходные дни</t>
  </si>
  <si>
    <t>Замена канализационных труб,труб ХГВС и арматуры и радиаторов</t>
  </si>
  <si>
    <t>июнь</t>
  </si>
  <si>
    <t>июль</t>
  </si>
  <si>
    <t>сентябрь</t>
  </si>
  <si>
    <t>Гидравлические испытания</t>
  </si>
  <si>
    <t>август</t>
  </si>
  <si>
    <t>Очистка кровли от снега и наледи</t>
  </si>
  <si>
    <t>1,4квартал</t>
  </si>
  <si>
    <t xml:space="preserve">Непредвид,профосмотры </t>
  </si>
  <si>
    <t>Общеэксплуатационные расходы</t>
  </si>
  <si>
    <t>Всего</t>
  </si>
  <si>
    <t>НДС</t>
  </si>
  <si>
    <t>Всего с НДС</t>
  </si>
  <si>
    <t>М.Горького 76</t>
  </si>
  <si>
    <t>Общестроительные работы</t>
  </si>
  <si>
    <t>Электромонтажные работы</t>
  </si>
  <si>
    <t>Разница м/у планом и фактом</t>
  </si>
  <si>
    <t>Примечание</t>
  </si>
  <si>
    <t>вывоза КГМ не было</t>
  </si>
  <si>
    <t>В связи с погодными условиями очистка кровли производилась неоднократно</t>
  </si>
  <si>
    <t>Увеличение стоимости материалов</t>
  </si>
  <si>
    <t>Фактический расход выше планового</t>
  </si>
  <si>
    <t>Стоимость работ(руб) факт</t>
  </si>
  <si>
    <t>Стоимость работ(руб) план</t>
  </si>
  <si>
    <t>Сроки осуществления плановых работ</t>
  </si>
  <si>
    <t>Увеличение стоимости ГСМ,привлечение сторонней техники</t>
  </si>
  <si>
    <t xml:space="preserve">Отчет о выполнении годового плана мероприятий за 2012год.                                                                                                                             Постановление Правительства РФ от 23 сентября № 731(раздел 11 пункт 6) </t>
  </si>
  <si>
    <t>Работа произведена без промывки системы ЦО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</si>
</sst>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69;&#1059;-78/&#1079;&#1072;&#1090;&#1088;&#1072;&#1090;&#1099;/2012&#1075;%20&#1087;&#1086;%20&#1076;&#1086;&#1084;&#1072;&#1084;/&#1047;&#1072;&#1090;&#1088;&#1072;&#1090;&#1099;%202012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>
        <row r="48">
          <cell r="H48">
            <v>75545.368137088255</v>
          </cell>
          <cell r="I48">
            <v>22814.701177400653</v>
          </cell>
          <cell r="N48">
            <v>2668.8686526000006</v>
          </cell>
          <cell r="O48">
            <v>805.9983330852001</v>
          </cell>
          <cell r="U48">
            <v>2447.7359809999998</v>
          </cell>
          <cell r="V48">
            <v>1903.4206130000002</v>
          </cell>
          <cell r="W48">
            <v>2800.9948544000003</v>
          </cell>
          <cell r="Y48">
            <v>28281.660779999998</v>
          </cell>
          <cell r="AE48">
            <v>35401.134056387578</v>
          </cell>
          <cell r="AF48">
            <v>598.39369880000004</v>
          </cell>
          <cell r="AI48">
            <v>34043.56202114858</v>
          </cell>
          <cell r="AJ48">
            <v>8349.0641024574688</v>
          </cell>
          <cell r="AQ48">
            <v>13040.646011384</v>
          </cell>
          <cell r="AR48">
            <v>1479.62</v>
          </cell>
          <cell r="AS48">
            <v>2380.5871025107199</v>
          </cell>
          <cell r="AT48">
            <v>718.93730495823741</v>
          </cell>
          <cell r="BD48">
            <v>4838.9727600000006</v>
          </cell>
          <cell r="BE48">
            <v>1461.3697735200001</v>
          </cell>
          <cell r="BF48">
            <v>20659.807486560003</v>
          </cell>
          <cell r="BG48">
            <v>6239.2618609411211</v>
          </cell>
          <cell r="BJ48">
            <v>4749.6130400000002</v>
          </cell>
          <cell r="BK48">
            <v>1434.38313808</v>
          </cell>
          <cell r="BN48">
            <v>111.66713324999999</v>
          </cell>
          <cell r="BO48">
            <v>33.7234742415</v>
          </cell>
          <cell r="BP48">
            <v>16238.376993620001</v>
          </cell>
          <cell r="BQ48">
            <v>4903.9898520732404</v>
          </cell>
          <cell r="BS48">
            <v>55104.669097810009</v>
          </cell>
          <cell r="BT48">
            <v>16641.610067538622</v>
          </cell>
          <cell r="BU48">
            <v>20396.616815096502</v>
          </cell>
          <cell r="BV48">
            <v>11553.318255345854</v>
          </cell>
          <cell r="BX48">
            <v>2353.4421142800002</v>
          </cell>
          <cell r="BY48">
            <v>10559.1301167</v>
          </cell>
          <cell r="BZ48">
            <v>514.33429029000001</v>
          </cell>
          <cell r="CA48">
            <v>155.32895566758</v>
          </cell>
          <cell r="CC48">
            <v>487.738725837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6">
          <cell r="H56">
            <v>50951.173718499995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B5" sqref="B5:E17"/>
    </sheetView>
  </sheetViews>
  <sheetFormatPr defaultRowHeight="15"/>
  <cols>
    <col min="1" max="1" width="29.85546875" customWidth="1"/>
    <col min="2" max="2" width="18.85546875" customWidth="1"/>
    <col min="3" max="3" width="26" customWidth="1"/>
    <col min="4" max="4" width="20.85546875" customWidth="1"/>
    <col min="5" max="5" width="22.42578125" customWidth="1"/>
    <col min="6" max="6" width="34" customWidth="1"/>
  </cols>
  <sheetData>
    <row r="1" spans="1:6" ht="15.75" customHeight="1">
      <c r="A1" s="1" t="s">
        <v>30</v>
      </c>
      <c r="B1" s="1"/>
      <c r="C1" s="1"/>
      <c r="D1" s="1"/>
      <c r="E1" s="1"/>
      <c r="F1" s="1"/>
    </row>
    <row r="2" spans="1:6" ht="15.75" customHeight="1">
      <c r="A2" s="1"/>
      <c r="B2" s="1"/>
      <c r="C2" s="1"/>
      <c r="D2" s="1"/>
      <c r="E2" s="1"/>
      <c r="F2" s="1"/>
    </row>
    <row r="3" spans="1:6" ht="15.75" customHeight="1">
      <c r="A3" s="2"/>
      <c r="B3" s="2"/>
      <c r="C3" s="2"/>
      <c r="D3" s="2"/>
      <c r="E3" s="2"/>
      <c r="F3" s="2"/>
    </row>
    <row r="4" spans="1:6" ht="47.25">
      <c r="A4" s="3" t="s">
        <v>17</v>
      </c>
      <c r="B4" s="3" t="s">
        <v>26</v>
      </c>
      <c r="C4" s="3" t="s">
        <v>28</v>
      </c>
      <c r="D4" s="3" t="s">
        <v>27</v>
      </c>
      <c r="E4" s="3" t="s">
        <v>20</v>
      </c>
      <c r="F4" s="3" t="s">
        <v>21</v>
      </c>
    </row>
    <row r="5" spans="1:6" ht="54" customHeight="1">
      <c r="A5" s="4" t="s">
        <v>0</v>
      </c>
      <c r="B5" s="5">
        <f>[1]год12!$H$48+[1]год12!$I$48+[1]год12!$U$48+[1]год12!$V$48+[1]год12!$W$48</f>
        <v>105512.22076288892</v>
      </c>
      <c r="C5" s="5" t="s">
        <v>1</v>
      </c>
      <c r="D5" s="5">
        <v>85803.48</v>
      </c>
      <c r="E5" s="5">
        <f>B5-D5</f>
        <v>19708.74076288892</v>
      </c>
      <c r="F5" s="5" t="s">
        <v>29</v>
      </c>
    </row>
    <row r="6" spans="1:6" ht="24.95" customHeight="1">
      <c r="A6" s="4" t="s">
        <v>2</v>
      </c>
      <c r="B6" s="5"/>
      <c r="C6" s="5" t="s">
        <v>1</v>
      </c>
      <c r="D6" s="5">
        <f>13533.48</f>
        <v>13533.48</v>
      </c>
      <c r="E6" s="5">
        <f t="shared" ref="E6:E14" si="0">B6-D6</f>
        <v>-13533.48</v>
      </c>
      <c r="F6" s="6" t="s">
        <v>22</v>
      </c>
    </row>
    <row r="7" spans="1:6" ht="40.5" customHeight="1">
      <c r="A7" s="6" t="s">
        <v>3</v>
      </c>
      <c r="B7" s="5">
        <f>[1]год12!$N$48+[1]год12!$O$48</f>
        <v>3474.8669856852007</v>
      </c>
      <c r="C7" s="5"/>
      <c r="D7" s="5">
        <f>B7</f>
        <v>3474.8669856852007</v>
      </c>
      <c r="E7" s="5">
        <f t="shared" si="0"/>
        <v>0</v>
      </c>
      <c r="F7" s="6"/>
    </row>
    <row r="8" spans="1:6" ht="49.5" customHeight="1">
      <c r="A8" s="4" t="s">
        <v>4</v>
      </c>
      <c r="B8" s="5">
        <f>[1]год12!$Y$48</f>
        <v>28281.660779999998</v>
      </c>
      <c r="C8" s="5" t="s">
        <v>5</v>
      </c>
      <c r="D8" s="5">
        <f>B8</f>
        <v>28281.660779999998</v>
      </c>
      <c r="E8" s="5">
        <f t="shared" si="0"/>
        <v>0</v>
      </c>
      <c r="F8" s="6"/>
    </row>
    <row r="9" spans="1:6" ht="24.95" customHeight="1">
      <c r="A9" s="4" t="s">
        <v>18</v>
      </c>
      <c r="B9" s="5">
        <f>[1]год12!$AF$48+[1]год12!$AJ$48</f>
        <v>8947.4578012574693</v>
      </c>
      <c r="C9" s="5" t="s">
        <v>6</v>
      </c>
      <c r="D9" s="5">
        <f>B9</f>
        <v>8947.4578012574693</v>
      </c>
      <c r="E9" s="5">
        <f t="shared" si="0"/>
        <v>0</v>
      </c>
      <c r="F9" s="6"/>
    </row>
    <row r="10" spans="1:6" ht="24.95" customHeight="1">
      <c r="A10" s="4" t="s">
        <v>19</v>
      </c>
      <c r="B10" s="5">
        <f>[1]год12!$AR$48</f>
        <v>1479.62</v>
      </c>
      <c r="C10" s="5" t="s">
        <v>7</v>
      </c>
      <c r="D10" s="5">
        <f>B10</f>
        <v>1479.62</v>
      </c>
      <c r="E10" s="5">
        <f t="shared" si="0"/>
        <v>0</v>
      </c>
      <c r="F10" s="6"/>
    </row>
    <row r="11" spans="1:6" ht="41.25" customHeight="1">
      <c r="A11" s="4" t="s">
        <v>8</v>
      </c>
      <c r="B11" s="5">
        <f>[1]год12!$AQ$48</f>
        <v>13040.646011384</v>
      </c>
      <c r="C11" s="5" t="s">
        <v>9</v>
      </c>
      <c r="D11" s="5">
        <v>19087.8</v>
      </c>
      <c r="E11" s="5">
        <f t="shared" si="0"/>
        <v>-6047.153988615999</v>
      </c>
      <c r="F11" s="5" t="s">
        <v>31</v>
      </c>
    </row>
    <row r="12" spans="1:6" ht="49.5" customHeight="1">
      <c r="A12" s="4" t="s">
        <v>10</v>
      </c>
      <c r="B12" s="5">
        <f>[1]год12!$AE$48+[1]год12!$AI$48</f>
        <v>69444.696077536151</v>
      </c>
      <c r="C12" s="5" t="s">
        <v>11</v>
      </c>
      <c r="D12" s="5">
        <v>25431.72</v>
      </c>
      <c r="E12" s="5">
        <f t="shared" si="0"/>
        <v>44012.97607753615</v>
      </c>
      <c r="F12" s="6" t="s">
        <v>23</v>
      </c>
    </row>
    <row r="13" spans="1:6" ht="40.5" customHeight="1">
      <c r="A13" s="4" t="s">
        <v>12</v>
      </c>
      <c r="B13" s="5">
        <f>[1]год12!$AS$48+[1]год12!$AT$48+[1]год12!$BD$48+[1]год12!$BE$48+[1]год12!$BF$48+[1]год12!$BG$48+[1]год12!$BJ$48+[1]год12!$BK$48+[1]год12!$BN$48+[1]год12!$BO$48+[1]год12!$BP$48+[1]год12!$BQ$48+[1]год12!$BX$48+[1]год12!$BY$48</f>
        <v>76683.262150734823</v>
      </c>
      <c r="C13" s="5" t="s">
        <v>1</v>
      </c>
      <c r="D13" s="5">
        <f>16344.36+53176.92</f>
        <v>69521.279999999999</v>
      </c>
      <c r="E13" s="5">
        <f t="shared" si="0"/>
        <v>7161.9821507348242</v>
      </c>
      <c r="F13" s="6" t="s">
        <v>24</v>
      </c>
    </row>
    <row r="14" spans="1:6" ht="35.25" customHeight="1">
      <c r="A14" s="4" t="s">
        <v>13</v>
      </c>
      <c r="B14" s="5">
        <f>[1]год12!$BS$48+[1]год12!$BT$48+[1]год12!$BU$48+[1]год12!$BV$48+[1]год12!$BZ$48+[1]год12!$CA$48+[1]год12!$CC$48</f>
        <v>104853.61620758558</v>
      </c>
      <c r="C14" s="5" t="s">
        <v>1</v>
      </c>
      <c r="D14" s="5">
        <v>97192.8</v>
      </c>
      <c r="E14" s="5">
        <f t="shared" si="0"/>
        <v>7660.8162075855798</v>
      </c>
      <c r="F14" s="6" t="s">
        <v>25</v>
      </c>
    </row>
    <row r="15" spans="1:6" ht="15.75">
      <c r="A15" s="3" t="s">
        <v>14</v>
      </c>
      <c r="B15" s="8">
        <f>SUM(B5:B14)</f>
        <v>411718.04677707213</v>
      </c>
      <c r="C15" s="8"/>
      <c r="D15" s="8">
        <f>SUM(D5:D14)</f>
        <v>352754.16556694265</v>
      </c>
      <c r="E15" s="8"/>
      <c r="F15" s="6"/>
    </row>
    <row r="16" spans="1:6" ht="15.75">
      <c r="A16" s="3" t="s">
        <v>15</v>
      </c>
      <c r="B16" s="8">
        <f>B15*0.18</f>
        <v>74109.24841987298</v>
      </c>
      <c r="C16" s="8"/>
      <c r="D16" s="8">
        <f>D15*0.18</f>
        <v>63495.749802049679</v>
      </c>
      <c r="E16" s="8"/>
      <c r="F16" s="6"/>
    </row>
    <row r="17" spans="1:6" ht="15.75">
      <c r="A17" s="7" t="s">
        <v>16</v>
      </c>
      <c r="B17" s="8">
        <f>B15+B16</f>
        <v>485827.29519694508</v>
      </c>
      <c r="C17" s="8"/>
      <c r="D17" s="8">
        <f>D15+D16</f>
        <v>416249.91536899231</v>
      </c>
      <c r="E17" s="8"/>
      <c r="F17" s="6"/>
    </row>
  </sheetData>
  <mergeCells count="1">
    <mergeCell ref="A1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2014-12-25T09:16:23Z</dcterms:modified>
</cp:coreProperties>
</file>