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14" i="1"/>
  <c r="E14" s="1"/>
  <c r="B15"/>
  <c r="E15" s="1"/>
  <c r="B13"/>
  <c r="D13" s="1"/>
  <c r="B11"/>
  <c r="D11" s="1"/>
  <c r="B12"/>
  <c r="E12" s="1"/>
  <c r="B9"/>
  <c r="D9" s="1"/>
  <c r="B8"/>
  <c r="D8" s="1"/>
  <c r="B10"/>
  <c r="E10" s="1"/>
  <c r="B6"/>
  <c r="D6" s="1"/>
  <c r="B7"/>
  <c r="E7" s="1"/>
  <c r="B5"/>
  <c r="B16" s="1"/>
  <c r="E13" l="1"/>
  <c r="E11"/>
  <c r="E9"/>
  <c r="E5"/>
  <c r="E8"/>
  <c r="E6"/>
  <c r="B17"/>
  <c r="B18" s="1"/>
  <c r="D16" l="1"/>
  <c r="D17" l="1"/>
  <c r="D18" s="1"/>
</calcChain>
</file>

<file path=xl/sharedStrings.xml><?xml version="1.0" encoding="utf-8"?>
<sst xmlns="http://schemas.openxmlformats.org/spreadsheetml/2006/main" count="35" uniqueCount="33">
  <si>
    <t>Расход по уборке территории</t>
  </si>
  <si>
    <t>Сверхплановый объём в выходные дни</t>
  </si>
  <si>
    <t>КГМ</t>
  </si>
  <si>
    <t>Замена канализационных труб,труб ХГВС и арматуры и радиаторов</t>
  </si>
  <si>
    <t>Гидравлические испытания</t>
  </si>
  <si>
    <t>Общестроительные работы</t>
  </si>
  <si>
    <t>Очистка кровли от снега и наледи</t>
  </si>
  <si>
    <t xml:space="preserve">Непредвид,профосмотры </t>
  </si>
  <si>
    <t>Общеэксплуатационные расходы</t>
  </si>
  <si>
    <t>НДС</t>
  </si>
  <si>
    <t>Всего с НДС</t>
  </si>
  <si>
    <t>Разница м/у планом и фактом</t>
  </si>
  <si>
    <t>Примечание</t>
  </si>
  <si>
    <t>ежемесячно</t>
  </si>
  <si>
    <t>Снятие ежемесячных объемов при проверке</t>
  </si>
  <si>
    <t>апрель</t>
  </si>
  <si>
    <t>май</t>
  </si>
  <si>
    <t>май-август</t>
  </si>
  <si>
    <t>сентябрь</t>
  </si>
  <si>
    <t>1,4квартал</t>
  </si>
  <si>
    <t>Увеличение стоимости материалов</t>
  </si>
  <si>
    <t>Всего</t>
  </si>
  <si>
    <t>Кольцевая 56</t>
  </si>
  <si>
    <t>Пуск-напуск ЦО</t>
  </si>
  <si>
    <t>Кронирование</t>
  </si>
  <si>
    <t>Увеличение стоимости ГСМ,з/частейна технику и т.д</t>
  </si>
  <si>
    <t>Стоимость работ(руб) факт</t>
  </si>
  <si>
    <t>Стоимость работ(руб) план</t>
  </si>
  <si>
    <t>Сроки осуществления плановых работ</t>
  </si>
  <si>
    <t>Отчет о выполнении годового плана мероприятий за 2013год.                                                                                               Постановление Правительства РФ от 23 сентября № 731(раздел 11 пункт 6)</t>
  </si>
  <si>
    <t>Работа произведена без промывки системы ЦО</t>
  </si>
  <si>
    <t>Фактический расход меньше запланировано</t>
  </si>
  <si>
    <t>Вывезено меньше мусора чем запланировано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</si>
</sst>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69;&#1059;-78/&#1079;&#1072;&#1090;&#1088;&#1072;&#1090;&#1099;/&#1079;&#1072;&#1090;&#1088;&#1072;&#1090;&#1099;%202013&#1075;/&#1047;&#1072;&#1090;&#1088;&#1072;&#1090;&#1099;%20&#1079;&#1072;%20201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0" refreshError="1"/>
      <sheetData sheetId="1" refreshError="1"/>
      <sheetData sheetId="2">
        <row r="1">
          <cell r="CG1" t="str">
            <v>Расходы по ликвидации аварий и неисправностей</v>
          </cell>
        </row>
        <row r="79">
          <cell r="B79">
            <v>46571.775898968983</v>
          </cell>
          <cell r="E79">
            <v>8347.7603292634103</v>
          </cell>
          <cell r="F79">
            <v>3963.6786493452237</v>
          </cell>
          <cell r="I79">
            <v>607.33075962248586</v>
          </cell>
          <cell r="L79">
            <v>1483.467352795833</v>
          </cell>
          <cell r="O79">
            <v>346.07638927011385</v>
          </cell>
          <cell r="T79">
            <v>507.48234379999997</v>
          </cell>
          <cell r="U79">
            <v>2366.9828938850005</v>
          </cell>
          <cell r="V79">
            <v>1262.1559216999999</v>
          </cell>
          <cell r="W79">
            <v>502.5</v>
          </cell>
          <cell r="X79">
            <v>8305.7900000000009</v>
          </cell>
          <cell r="AB79">
            <v>979.36</v>
          </cell>
          <cell r="AE79">
            <v>1553.43</v>
          </cell>
          <cell r="AM79">
            <v>9212</v>
          </cell>
          <cell r="AN79">
            <v>4671.6000000000004</v>
          </cell>
          <cell r="AT79">
            <v>731.48546847244722</v>
          </cell>
          <cell r="AU79">
            <v>14857.020551833881</v>
          </cell>
          <cell r="BF79">
            <v>747.49</v>
          </cell>
          <cell r="BH79">
            <v>5190.6400000000003</v>
          </cell>
          <cell r="BY79">
            <v>9620.4756335099992</v>
          </cell>
          <cell r="BZ79">
            <v>2905.3836413200202</v>
          </cell>
          <cell r="CA79">
            <v>28695.066173258387</v>
          </cell>
          <cell r="CE79">
            <v>1743.7884887499999</v>
          </cell>
          <cell r="CF79">
            <v>650.37221199999999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A16" sqref="A16:D18"/>
    </sheetView>
  </sheetViews>
  <sheetFormatPr defaultRowHeight="15"/>
  <cols>
    <col min="1" max="1" width="27.140625" customWidth="1"/>
    <col min="2" max="2" width="17.5703125" customWidth="1"/>
    <col min="3" max="3" width="23.85546875" customWidth="1"/>
    <col min="4" max="4" width="18.5703125" customWidth="1"/>
    <col min="5" max="5" width="20" customWidth="1"/>
    <col min="6" max="6" width="23.85546875" customWidth="1"/>
  </cols>
  <sheetData>
    <row r="1" spans="1:6" ht="15" customHeight="1">
      <c r="A1" s="1" t="s">
        <v>29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2"/>
      <c r="B3" s="2"/>
      <c r="C3" s="2"/>
      <c r="D3" s="2"/>
      <c r="E3" s="2"/>
      <c r="F3" s="2"/>
    </row>
    <row r="4" spans="1:6" ht="47.25">
      <c r="A4" s="4" t="s">
        <v>22</v>
      </c>
      <c r="B4" s="4" t="s">
        <v>26</v>
      </c>
      <c r="C4" s="4" t="s">
        <v>28</v>
      </c>
      <c r="D4" s="4" t="s">
        <v>27</v>
      </c>
      <c r="E4" s="4" t="s">
        <v>11</v>
      </c>
      <c r="F4" s="4" t="s">
        <v>12</v>
      </c>
    </row>
    <row r="5" spans="1:6" ht="35.25" customHeight="1">
      <c r="A5" s="5" t="s">
        <v>0</v>
      </c>
      <c r="B5" s="7">
        <f>[1]год2013!$B$79+[1]год2013!$E$79+[1]год2013!$T$79+[1]год2013!$U$79+[1]год2013!$V$79+[1]год2013!$W$79</f>
        <v>59558.657387617393</v>
      </c>
      <c r="C5" s="8" t="s">
        <v>13</v>
      </c>
      <c r="D5" s="3">
        <v>44868.36</v>
      </c>
      <c r="E5" s="5">
        <f>B5-D5</f>
        <v>14690.297387617393</v>
      </c>
      <c r="F5" s="3" t="s">
        <v>25</v>
      </c>
    </row>
    <row r="6" spans="1:6" ht="49.5" customHeight="1">
      <c r="A6" s="3" t="s">
        <v>1</v>
      </c>
      <c r="B6" s="7">
        <f>[1]год2013!$L$79+[1]год2013!$O$79</f>
        <v>1829.5437420659468</v>
      </c>
      <c r="C6" s="8"/>
      <c r="D6" s="5">
        <f>B6</f>
        <v>1829.5437420659468</v>
      </c>
      <c r="E6" s="5">
        <f t="shared" ref="E6:E15" si="0">B6-D6</f>
        <v>0</v>
      </c>
      <c r="F6" s="3"/>
    </row>
    <row r="7" spans="1:6" ht="49.5" customHeight="1">
      <c r="A7" s="3" t="s">
        <v>2</v>
      </c>
      <c r="B7" s="7">
        <f>[1]год2013!$F$79+[1]год2013!$I$79</f>
        <v>4571.0094089677095</v>
      </c>
      <c r="C7" s="8"/>
      <c r="D7" s="5">
        <v>7231.56</v>
      </c>
      <c r="E7" s="5">
        <f t="shared" si="0"/>
        <v>-2660.5505910322909</v>
      </c>
      <c r="F7" s="3" t="s">
        <v>32</v>
      </c>
    </row>
    <row r="8" spans="1:6" ht="51" customHeight="1">
      <c r="A8" s="5" t="s">
        <v>3</v>
      </c>
      <c r="B8" s="7">
        <f>[1]год2013!$X$79+[1]год2013!$AB$79+[1]год2013!$AE$79+[1]год2013!$AN$79</f>
        <v>15510.180000000002</v>
      </c>
      <c r="C8" s="8" t="s">
        <v>15</v>
      </c>
      <c r="D8" s="5">
        <f>B8</f>
        <v>15510.180000000002</v>
      </c>
      <c r="E8" s="5">
        <f t="shared" si="0"/>
        <v>0</v>
      </c>
      <c r="F8" s="3"/>
    </row>
    <row r="9" spans="1:6" ht="24.95" customHeight="1">
      <c r="A9" s="5" t="s">
        <v>23</v>
      </c>
      <c r="B9" s="7">
        <f>[1]год2013!$AT$79</f>
        <v>731.48546847244722</v>
      </c>
      <c r="C9" s="8" t="s">
        <v>16</v>
      </c>
      <c r="D9" s="5">
        <f>B9</f>
        <v>731.48546847244722</v>
      </c>
      <c r="E9" s="5">
        <f t="shared" si="0"/>
        <v>0</v>
      </c>
      <c r="F9" s="3"/>
    </row>
    <row r="10" spans="1:6" ht="46.5" customHeight="1">
      <c r="A10" s="5" t="s">
        <v>4</v>
      </c>
      <c r="B10" s="7">
        <f>[1]год2013!$AM$79</f>
        <v>9212</v>
      </c>
      <c r="C10" s="8" t="s">
        <v>17</v>
      </c>
      <c r="D10" s="3">
        <v>13815.12</v>
      </c>
      <c r="E10" s="5">
        <f t="shared" si="0"/>
        <v>-4603.1200000000008</v>
      </c>
      <c r="F10" s="3" t="s">
        <v>30</v>
      </c>
    </row>
    <row r="11" spans="1:6" ht="41.25" customHeight="1">
      <c r="A11" s="5" t="s">
        <v>5</v>
      </c>
      <c r="B11" s="7">
        <f>[1]год2013!$BF$79</f>
        <v>747.49</v>
      </c>
      <c r="C11" s="8" t="s">
        <v>18</v>
      </c>
      <c r="D11" s="5">
        <f>B11</f>
        <v>747.49</v>
      </c>
      <c r="E11" s="5">
        <f t="shared" si="0"/>
        <v>0</v>
      </c>
      <c r="F11" s="3"/>
    </row>
    <row r="12" spans="1:6" ht="38.25" customHeight="1">
      <c r="A12" s="5" t="s">
        <v>6</v>
      </c>
      <c r="B12" s="7">
        <f>[1]год2013!$AU$79</f>
        <v>14857.020551833881</v>
      </c>
      <c r="C12" s="8" t="s">
        <v>19</v>
      </c>
      <c r="D12" s="3">
        <v>17236.439999999999</v>
      </c>
      <c r="E12" s="5">
        <f t="shared" si="0"/>
        <v>-2379.4194481661179</v>
      </c>
      <c r="F12" s="3" t="s">
        <v>14</v>
      </c>
    </row>
    <row r="13" spans="1:6" ht="24.95" customHeight="1">
      <c r="A13" s="5" t="s">
        <v>24</v>
      </c>
      <c r="B13" s="7">
        <f>[1]год2013!$BH$79</f>
        <v>5190.6400000000003</v>
      </c>
      <c r="C13" s="8"/>
      <c r="D13" s="5">
        <f>B13</f>
        <v>5190.6400000000003</v>
      </c>
      <c r="E13" s="5">
        <f t="shared" si="0"/>
        <v>0</v>
      </c>
      <c r="F13" s="3"/>
    </row>
    <row r="14" spans="1:6" ht="36" customHeight="1">
      <c r="A14" s="5" t="s">
        <v>7</v>
      </c>
      <c r="B14" s="7">
        <v>45396</v>
      </c>
      <c r="C14" s="8" t="s">
        <v>13</v>
      </c>
      <c r="D14" s="3">
        <f>13199.64+31067.64</f>
        <v>44267.28</v>
      </c>
      <c r="E14" s="5">
        <f t="shared" si="0"/>
        <v>1128.7200000000012</v>
      </c>
      <c r="F14" s="3" t="s">
        <v>20</v>
      </c>
    </row>
    <row r="15" spans="1:6" ht="33.75" customHeight="1">
      <c r="A15" s="5" t="s">
        <v>8</v>
      </c>
      <c r="B15" s="7">
        <f>[1]год2013!$BY$79+[1]год2013!$BZ$79+[1]год2013!$CA$79+[1]год2013!$CE$79+[1]год2013!$CF$79</f>
        <v>43615.086148838403</v>
      </c>
      <c r="C15" s="8" t="s">
        <v>13</v>
      </c>
      <c r="D15" s="3">
        <v>48024</v>
      </c>
      <c r="E15" s="5">
        <f t="shared" si="0"/>
        <v>-4408.9138511615965</v>
      </c>
      <c r="F15" s="3" t="s">
        <v>31</v>
      </c>
    </row>
    <row r="16" spans="1:6" ht="15.75">
      <c r="A16" s="9" t="s">
        <v>21</v>
      </c>
      <c r="B16" s="10">
        <f>SUM(B5:B15)</f>
        <v>201219.11270779578</v>
      </c>
      <c r="C16" s="9"/>
      <c r="D16" s="11">
        <f>SUM(D5:D15)</f>
        <v>199452.09921053838</v>
      </c>
      <c r="E16" s="3"/>
      <c r="F16" s="3"/>
    </row>
    <row r="17" spans="1:6" ht="15.75">
      <c r="A17" s="9" t="s">
        <v>9</v>
      </c>
      <c r="B17" s="10">
        <f>B16*0.18</f>
        <v>36219.440287403238</v>
      </c>
      <c r="C17" s="9"/>
      <c r="D17" s="11">
        <f>D16*0.18</f>
        <v>35901.377857896907</v>
      </c>
      <c r="E17" s="3"/>
      <c r="F17" s="3"/>
    </row>
    <row r="18" spans="1:6" ht="15.75">
      <c r="A18" s="6" t="s">
        <v>10</v>
      </c>
      <c r="B18" s="12">
        <f>B16+B17</f>
        <v>237438.55299519902</v>
      </c>
      <c r="C18" s="9"/>
      <c r="D18" s="11">
        <f>D16+D17</f>
        <v>235353.47706843528</v>
      </c>
      <c r="E18" s="3"/>
      <c r="F18" s="3"/>
    </row>
  </sheetData>
  <mergeCells count="1">
    <mergeCell ref="A1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2014-11-11T06:24:46Z</dcterms:modified>
</cp:coreProperties>
</file>