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3г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3" i="1"/>
  <c r="E28"/>
  <c r="E29"/>
  <c r="E30"/>
  <c r="E31"/>
  <c r="E33"/>
  <c r="E35"/>
  <c r="C18"/>
  <c r="A13"/>
  <c r="A11"/>
  <c r="A10"/>
  <c r="A17"/>
  <c r="D35"/>
  <c r="D27"/>
  <c r="E27" s="1"/>
  <c r="D26"/>
  <c r="E26" s="1"/>
  <c r="D32"/>
  <c r="E32" s="1"/>
  <c r="C7"/>
  <c r="D34" s="1"/>
  <c r="E34" s="1"/>
  <c r="A4"/>
  <c r="B33" l="1"/>
  <c r="B31"/>
  <c r="B30"/>
  <c r="B29"/>
  <c r="B28"/>
  <c r="B27"/>
  <c r="B36" s="1"/>
  <c r="C13" l="1"/>
  <c r="D31"/>
  <c r="D30"/>
  <c r="C11"/>
  <c r="D28"/>
  <c r="C17"/>
  <c r="D29"/>
  <c r="C10"/>
  <c r="C19" s="1"/>
  <c r="C20" s="1"/>
  <c r="B37"/>
  <c r="B38" s="1"/>
  <c r="D36" l="1"/>
  <c r="D37"/>
  <c r="D38" s="1"/>
</calcChain>
</file>

<file path=xl/sharedStrings.xml><?xml version="1.0" encoding="utf-8"?>
<sst xmlns="http://schemas.openxmlformats.org/spreadsheetml/2006/main" count="67" uniqueCount="50">
  <si>
    <t>Кольцевая 63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</si>
  <si>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</si>
  <si>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</si>
  <si>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</si>
  <si>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</si>
  <si>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</si>
  <si>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</si>
  <si>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Кронирование</t>
  </si>
  <si>
    <t>август</t>
  </si>
  <si>
    <t>Покраска дет/оборудования</t>
  </si>
  <si>
    <t>июнь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</si>
  <si>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</si>
  <si>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</si>
  <si>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</si>
  <si>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</si>
  <si>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</si>
  <si>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</si>
  <si>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</si>
  <si>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</si>
  <si>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</si>
  <si>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</si>
  <si>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</si>
  <si>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</si>
  <si>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</si>
  <si>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</si>
  <si>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</si>
  <si>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1Всего расход на техническое обслуживание</t>
  </si>
  <si>
    <t>в т.ч. Профобходы и непредвид. ремонт</t>
  </si>
  <si>
    <t>Итого набор работ в т.ч.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</si>
  <si>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</si>
  <si>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</si>
  <si>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</si>
  <si>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НДС 18%</t>
  </si>
  <si>
    <t>Переспективный план работ на 2013г</t>
  </si>
  <si>
    <t>01.2013-12.2013</t>
  </si>
  <si>
    <t>977,5м2</t>
  </si>
  <si>
    <t>585м2</t>
  </si>
  <si>
    <t>Разница м/у планом и фактом</t>
  </si>
  <si>
    <t>Примечание</t>
  </si>
  <si>
    <t>Увеличение стоимости ГСМ,зап.частей</t>
  </si>
  <si>
    <t>Увеличение стоимости калькуляции</t>
  </si>
  <si>
    <t>Отчистка производилась частично</t>
  </si>
  <si>
    <t>Увеличение стоимости материалов</t>
  </si>
  <si>
    <t>Фактический расход меньше запланированного</t>
  </si>
  <si>
    <t>6461м3</t>
  </si>
  <si>
    <t>Стоимость работ(руб) факт</t>
  </si>
  <si>
    <t>Стоимость работ(руб) план</t>
  </si>
  <si>
    <t>Сроки осуществления плановых работ</t>
  </si>
  <si>
    <t>Отчет о выполнении годового плана мероприятий за 2013год.                                                                                                                                 Постановление Правительства РФ от 23 сентября № 731(раздел 11 пункт 6)</t>
  </si>
  <si>
    <t>вывезено больше запланированного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</si>
</sst>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&#1079;&#1072;&#1090;&#1088;&#1072;&#1090;&#1099;%202013&#1075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 refreshError="1">
        <row r="73">
          <cell r="B73">
            <v>28160.853015824861</v>
          </cell>
        </row>
        <row r="82">
          <cell r="F82">
            <v>2142.2217220611947</v>
          </cell>
          <cell r="I82">
            <v>310.22965071432884</v>
          </cell>
          <cell r="L82">
            <v>761.07546402095204</v>
          </cell>
          <cell r="O82">
            <v>177.55041798006766</v>
          </cell>
          <cell r="X82">
            <v>871.22</v>
          </cell>
          <cell r="AU82">
            <v>4932.1301769103084</v>
          </cell>
          <cell r="BF82">
            <v>383.49</v>
          </cell>
          <cell r="BH82">
            <v>20681.09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2" workbookViewId="0">
      <selection activeCell="D27" sqref="C27:D27"/>
    </sheetView>
  </sheetViews>
  <sheetFormatPr defaultRowHeight="15"/>
  <cols>
    <col min="1" max="1" width="31.42578125" customWidth="1"/>
    <col min="2" max="2" width="19" customWidth="1"/>
    <col min="3" max="3" width="26.42578125" customWidth="1"/>
    <col min="4" max="4" width="20.85546875" customWidth="1"/>
    <col min="5" max="5" width="22.42578125" customWidth="1"/>
    <col min="6" max="6" width="31.7109375" customWidth="1"/>
  </cols>
  <sheetData>
    <row r="1" spans="1:5" hidden="1">
      <c r="A1" s="14" t="s">
        <v>33</v>
      </c>
      <c r="B1" s="14"/>
      <c r="C1" s="14"/>
      <c r="D1" s="14"/>
      <c r="E1" s="14"/>
    </row>
    <row r="2" spans="1:5" hidden="1">
      <c r="A2" s="1"/>
      <c r="B2" s="1"/>
      <c r="C2" s="1"/>
      <c r="D2" s="1"/>
      <c r="E2" s="1"/>
    </row>
    <row r="3" spans="1:5" ht="36" hidden="1">
      <c r="A3" s="2" t="s">
        <v>20</v>
      </c>
      <c r="B3" s="2" t="s">
        <v>21</v>
      </c>
      <c r="C3" s="3" t="s">
        <v>22</v>
      </c>
      <c r="D3" s="3" t="s">
        <v>23</v>
      </c>
      <c r="E3" s="3" t="s">
        <v>24</v>
      </c>
    </row>
    <row r="4" spans="1:5" hidden="1">
      <c r="A4" s="4" t="str">
        <f>A25</f>
        <v>Кольцевая 63</v>
      </c>
      <c r="B4" s="4"/>
      <c r="C4" s="4"/>
      <c r="D4" s="4"/>
      <c r="E4" s="4"/>
    </row>
    <row r="5" spans="1:5" hidden="1">
      <c r="A5" s="4" t="s">
        <v>25</v>
      </c>
      <c r="B5" s="5">
        <v>32</v>
      </c>
      <c r="C5" s="5"/>
      <c r="D5" s="5"/>
      <c r="E5" s="5"/>
    </row>
    <row r="6" spans="1:5" ht="25.5" hidden="1">
      <c r="A6" s="6" t="s">
        <v>26</v>
      </c>
      <c r="B6" s="5"/>
      <c r="C6" s="7"/>
      <c r="D6" s="5"/>
      <c r="E6" s="8"/>
    </row>
    <row r="7" spans="1:5" ht="26.25" hidden="1">
      <c r="A7" s="9" t="s">
        <v>27</v>
      </c>
      <c r="B7" s="5"/>
      <c r="C7" s="10">
        <f>5733.12+16344.96</f>
        <v>22078.079999999998</v>
      </c>
      <c r="D7" s="5"/>
      <c r="E7" s="8" t="s">
        <v>34</v>
      </c>
    </row>
    <row r="8" spans="1:5" hidden="1">
      <c r="A8" s="9" t="s">
        <v>28</v>
      </c>
      <c r="B8" s="5"/>
      <c r="C8" s="11"/>
      <c r="D8" s="5"/>
      <c r="E8" s="8" t="s">
        <v>34</v>
      </c>
    </row>
    <row r="9" spans="1:5" hidden="1">
      <c r="A9" s="9" t="s">
        <v>12</v>
      </c>
      <c r="B9" s="5" t="s">
        <v>44</v>
      </c>
      <c r="C9" s="10">
        <v>5128.68</v>
      </c>
      <c r="D9" s="5"/>
      <c r="E9" s="8" t="s">
        <v>34</v>
      </c>
    </row>
    <row r="10" spans="1:5" ht="26.25" hidden="1">
      <c r="A10" s="13" t="str">
        <f>A29</f>
        <v>Замена канализационных труб,труб ХГВС и арматуры и радиаторов</v>
      </c>
      <c r="B10" s="5"/>
      <c r="C10" s="12">
        <f>B29</f>
        <v>871.22</v>
      </c>
      <c r="D10" s="5"/>
      <c r="E10" s="8" t="s">
        <v>34</v>
      </c>
    </row>
    <row r="11" spans="1:5" hidden="1">
      <c r="A11" s="13" t="str">
        <f>A30</f>
        <v>Кронирование</v>
      </c>
      <c r="B11" s="5"/>
      <c r="C11" s="12">
        <f>B30</f>
        <v>20681.09</v>
      </c>
      <c r="D11" s="5"/>
      <c r="E11" s="8" t="s">
        <v>34</v>
      </c>
    </row>
    <row r="12" spans="1:5" hidden="1">
      <c r="A12" s="9" t="s">
        <v>13</v>
      </c>
      <c r="B12" s="5" t="s">
        <v>36</v>
      </c>
      <c r="C12" s="10">
        <v>7072.08</v>
      </c>
      <c r="D12" s="5"/>
      <c r="E12" s="8" t="s">
        <v>34</v>
      </c>
    </row>
    <row r="13" spans="1:5" hidden="1">
      <c r="A13" s="13" t="str">
        <f>A31</f>
        <v>Покраска дет/оборудования</v>
      </c>
      <c r="B13" s="5"/>
      <c r="C13" s="12">
        <f>B31</f>
        <v>383.49</v>
      </c>
      <c r="D13" s="5"/>
      <c r="E13" s="8" t="s">
        <v>34</v>
      </c>
    </row>
    <row r="14" spans="1:5" ht="26.25" hidden="1">
      <c r="A14" s="9" t="s">
        <v>29</v>
      </c>
      <c r="B14" s="5" t="s">
        <v>35</v>
      </c>
      <c r="C14" s="10">
        <v>23387.64</v>
      </c>
      <c r="D14" s="5"/>
      <c r="E14" s="8" t="s">
        <v>34</v>
      </c>
    </row>
    <row r="15" spans="1:5" hidden="1">
      <c r="A15" s="9" t="s">
        <v>30</v>
      </c>
      <c r="B15" s="5"/>
      <c r="C15" s="10">
        <v>3615.84</v>
      </c>
      <c r="D15" s="5"/>
      <c r="E15" s="8" t="s">
        <v>34</v>
      </c>
    </row>
    <row r="16" spans="1:5" hidden="1">
      <c r="A16" s="9" t="s">
        <v>31</v>
      </c>
      <c r="B16" s="5"/>
      <c r="C16" s="10">
        <v>24638.16</v>
      </c>
      <c r="D16" s="5"/>
      <c r="E16" s="8" t="s">
        <v>34</v>
      </c>
    </row>
    <row r="17" spans="1:6" hidden="1">
      <c r="A17" s="9" t="str">
        <f>A28</f>
        <v>Сверхплановый объём в выходные дни</v>
      </c>
      <c r="B17" s="5"/>
      <c r="C17" s="12">
        <f>B28</f>
        <v>938.6258820010197</v>
      </c>
      <c r="D17" s="5"/>
      <c r="E17" s="8" t="s">
        <v>34</v>
      </c>
    </row>
    <row r="18" spans="1:6" hidden="1">
      <c r="A18" s="9" t="s">
        <v>17</v>
      </c>
      <c r="B18" s="5"/>
      <c r="C18" s="11">
        <f>SUM(C7:C17)</f>
        <v>108794.90588200103</v>
      </c>
      <c r="D18" s="5"/>
      <c r="E18" s="5"/>
    </row>
    <row r="19" spans="1:6" hidden="1">
      <c r="A19" s="9" t="s">
        <v>32</v>
      </c>
      <c r="B19" s="5"/>
      <c r="C19" s="11">
        <f>C18*18%</f>
        <v>19583.083058760185</v>
      </c>
      <c r="D19" s="5"/>
      <c r="E19" s="5"/>
    </row>
    <row r="20" spans="1:6" hidden="1">
      <c r="A20" s="9" t="s">
        <v>19</v>
      </c>
      <c r="B20" s="5"/>
      <c r="C20" s="11">
        <f>C18+C19</f>
        <v>128377.98894076121</v>
      </c>
      <c r="D20" s="5"/>
      <c r="E20" s="5"/>
    </row>
    <row r="21" spans="1:6" hidden="1"/>
    <row r="22" spans="1:6" ht="15" customHeight="1">
      <c r="A22" s="15" t="s">
        <v>48</v>
      </c>
      <c r="B22" s="15"/>
      <c r="C22" s="15"/>
      <c r="D22" s="15"/>
      <c r="E22" s="15"/>
      <c r="F22" s="15"/>
    </row>
    <row r="23" spans="1:6">
      <c r="A23" s="15"/>
      <c r="B23" s="15"/>
      <c r="C23" s="15"/>
      <c r="D23" s="15"/>
      <c r="E23" s="15"/>
      <c r="F23" s="15"/>
    </row>
    <row r="24" spans="1:6" ht="11.25" customHeight="1">
      <c r="A24" s="16"/>
      <c r="B24" s="16"/>
      <c r="C24" s="16"/>
      <c r="D24" s="16"/>
      <c r="E24" s="16"/>
      <c r="F24" s="16"/>
    </row>
    <row r="25" spans="1:6" ht="31.5">
      <c r="A25" s="18" t="s">
        <v>0</v>
      </c>
      <c r="B25" s="18" t="s">
        <v>45</v>
      </c>
      <c r="C25" s="18" t="s">
        <v>47</v>
      </c>
      <c r="D25" s="18" t="s">
        <v>46</v>
      </c>
      <c r="E25" s="18" t="s">
        <v>37</v>
      </c>
      <c r="F25" s="18" t="s">
        <v>38</v>
      </c>
    </row>
    <row r="26" spans="1:6" ht="33" customHeight="1">
      <c r="A26" s="17" t="s">
        <v>1</v>
      </c>
      <c r="B26" s="20">
        <v>30615.68</v>
      </c>
      <c r="C26" s="21" t="s">
        <v>2</v>
      </c>
      <c r="D26" s="19">
        <f>C14</f>
        <v>23387.64</v>
      </c>
      <c r="E26" s="22">
        <f>B26-D26</f>
        <v>7228.0400000000009</v>
      </c>
      <c r="F26" s="19" t="s">
        <v>39</v>
      </c>
    </row>
    <row r="27" spans="1:6" ht="30" customHeight="1">
      <c r="A27" s="17" t="s">
        <v>3</v>
      </c>
      <c r="B27" s="23">
        <f>[1]год2013!$F$82+[1]год2013!$I$82</f>
        <v>2452.4513727755234</v>
      </c>
      <c r="C27" s="21" t="s">
        <v>2</v>
      </c>
      <c r="D27" s="19">
        <f>C15</f>
        <v>3615.84</v>
      </c>
      <c r="E27" s="22">
        <f t="shared" ref="E27:E35" si="0">B27-D27</f>
        <v>-1163.3886272244767</v>
      </c>
      <c r="F27" s="19" t="s">
        <v>49</v>
      </c>
    </row>
    <row r="28" spans="1:6" ht="28.5" customHeight="1">
      <c r="A28" s="24" t="s">
        <v>4</v>
      </c>
      <c r="B28" s="23">
        <f>[1]год2013!$L$82+[1]год2013!$O$82</f>
        <v>938.6258820010197</v>
      </c>
      <c r="C28" s="21"/>
      <c r="D28" s="22">
        <f>B28</f>
        <v>938.6258820010197</v>
      </c>
      <c r="E28" s="22">
        <f t="shared" si="0"/>
        <v>0</v>
      </c>
      <c r="F28" s="19"/>
    </row>
    <row r="29" spans="1:6" ht="50.25" customHeight="1">
      <c r="A29" s="17" t="s">
        <v>5</v>
      </c>
      <c r="B29" s="23">
        <f>[1]год2013!$X$82</f>
        <v>871.22</v>
      </c>
      <c r="C29" s="21" t="s">
        <v>6</v>
      </c>
      <c r="D29" s="22">
        <f>B29</f>
        <v>871.22</v>
      </c>
      <c r="E29" s="22">
        <f t="shared" si="0"/>
        <v>0</v>
      </c>
      <c r="F29" s="19"/>
    </row>
    <row r="30" spans="1:6" ht="24.95" customHeight="1">
      <c r="A30" s="17" t="s">
        <v>7</v>
      </c>
      <c r="B30" s="23">
        <f>[1]год2013!$BH$82</f>
        <v>20681.09</v>
      </c>
      <c r="C30" s="21" t="s">
        <v>8</v>
      </c>
      <c r="D30" s="22">
        <f>B30</f>
        <v>20681.09</v>
      </c>
      <c r="E30" s="22">
        <f t="shared" si="0"/>
        <v>0</v>
      </c>
      <c r="F30" s="19"/>
    </row>
    <row r="31" spans="1:6" ht="24.95" customHeight="1">
      <c r="A31" s="17" t="s">
        <v>9</v>
      </c>
      <c r="B31" s="23">
        <f>[1]год2013!$BF$82</f>
        <v>383.49</v>
      </c>
      <c r="C31" s="21" t="s">
        <v>10</v>
      </c>
      <c r="D31" s="22">
        <f>B31</f>
        <v>383.49</v>
      </c>
      <c r="E31" s="22">
        <f t="shared" si="0"/>
        <v>0</v>
      </c>
      <c r="F31" s="19"/>
    </row>
    <row r="32" spans="1:6" ht="33.75" customHeight="1">
      <c r="A32" s="17" t="s">
        <v>12</v>
      </c>
      <c r="B32" s="23">
        <v>8304.1740000000009</v>
      </c>
      <c r="C32" s="21" t="s">
        <v>11</v>
      </c>
      <c r="D32" s="19">
        <f>C9</f>
        <v>5128.68</v>
      </c>
      <c r="E32" s="22">
        <f t="shared" si="0"/>
        <v>3175.4940000000006</v>
      </c>
      <c r="F32" s="19" t="s">
        <v>40</v>
      </c>
    </row>
    <row r="33" spans="1:6" ht="33" customHeight="1">
      <c r="A33" s="17" t="s">
        <v>13</v>
      </c>
      <c r="B33" s="23">
        <f>[1]год2013!$AU$82</f>
        <v>4932.1301769103084</v>
      </c>
      <c r="C33" s="21" t="s">
        <v>14</v>
      </c>
      <c r="D33" s="19">
        <f>C12</f>
        <v>7072.08</v>
      </c>
      <c r="E33" s="22">
        <f t="shared" si="0"/>
        <v>-2139.9498230896916</v>
      </c>
      <c r="F33" s="19" t="s">
        <v>41</v>
      </c>
    </row>
    <row r="34" spans="1:6" ht="36.75" customHeight="1">
      <c r="A34" s="17" t="s">
        <v>15</v>
      </c>
      <c r="B34" s="23">
        <v>30080.68</v>
      </c>
      <c r="C34" s="21" t="s">
        <v>2</v>
      </c>
      <c r="D34" s="19">
        <f>C7</f>
        <v>22078.079999999998</v>
      </c>
      <c r="E34" s="22">
        <f t="shared" si="0"/>
        <v>8002.6000000000022</v>
      </c>
      <c r="F34" s="19" t="s">
        <v>42</v>
      </c>
    </row>
    <row r="35" spans="1:6" ht="32.25" customHeight="1">
      <c r="A35" s="17" t="s">
        <v>16</v>
      </c>
      <c r="B35" s="23">
        <v>15734</v>
      </c>
      <c r="C35" s="21" t="s">
        <v>2</v>
      </c>
      <c r="D35" s="19">
        <f>C16</f>
        <v>24638.16</v>
      </c>
      <c r="E35" s="22">
        <f t="shared" si="0"/>
        <v>-8904.16</v>
      </c>
      <c r="F35" s="19" t="s">
        <v>43</v>
      </c>
    </row>
    <row r="36" spans="1:6" ht="15.75">
      <c r="A36" s="25" t="s">
        <v>17</v>
      </c>
      <c r="B36" s="26">
        <f>SUM(B26:B35)</f>
        <v>114993.54143168684</v>
      </c>
      <c r="C36" s="27"/>
      <c r="D36" s="25">
        <f>SUM(D26:D35)</f>
        <v>108794.90588200103</v>
      </c>
      <c r="E36" s="25"/>
      <c r="F36" s="25"/>
    </row>
    <row r="37" spans="1:6" ht="15.75">
      <c r="A37" s="25" t="s">
        <v>18</v>
      </c>
      <c r="B37" s="26">
        <f>B36*0.18</f>
        <v>20698.83745770363</v>
      </c>
      <c r="C37" s="27"/>
      <c r="D37" s="25">
        <f>D36*0.18</f>
        <v>19583.083058760185</v>
      </c>
      <c r="E37" s="25"/>
      <c r="F37" s="25"/>
    </row>
    <row r="38" spans="1:6" ht="15.75">
      <c r="A38" s="28" t="s">
        <v>19</v>
      </c>
      <c r="B38" s="29">
        <f>B36+B37</f>
        <v>135692.37888939047</v>
      </c>
      <c r="C38" s="27"/>
      <c r="D38" s="25">
        <f>D36+D37</f>
        <v>128377.98894076121</v>
      </c>
      <c r="E38" s="25"/>
      <c r="F38" s="25"/>
    </row>
  </sheetData>
  <mergeCells count="2">
    <mergeCell ref="A1:E1"/>
    <mergeCell ref="A22:F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2014-11-06T03:11:32Z</dcterms:modified>
</cp:coreProperties>
</file>