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г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24" i="3"/>
  <c r="C13"/>
  <c r="A13"/>
  <c r="B26"/>
  <c r="B32"/>
  <c r="B31"/>
  <c r="B29"/>
  <c r="B33"/>
  <c r="D33" s="1"/>
  <c r="B30"/>
  <c r="B28"/>
  <c r="B27"/>
  <c r="B25"/>
  <c r="B24"/>
  <c r="D32"/>
  <c r="E32"/>
  <c r="D30"/>
  <c r="E30"/>
  <c r="D29"/>
  <c r="E29"/>
  <c r="D25"/>
  <c r="E25"/>
  <c r="B34"/>
  <c r="C14"/>
  <c r="D31" s="1"/>
  <c r="C10"/>
  <c r="C9"/>
  <c r="C8"/>
  <c r="C16" s="1"/>
  <c r="A4"/>
  <c r="E33" l="1"/>
  <c r="C17"/>
  <c r="C18" s="1"/>
  <c r="B35"/>
  <c r="B36" s="1"/>
  <c r="E31"/>
  <c r="E24"/>
  <c r="D26"/>
  <c r="D27"/>
  <c r="E27" s="1"/>
  <c r="D28"/>
  <c r="E28" s="1"/>
  <c r="D34" l="1"/>
  <c r="D35"/>
  <c r="D36" s="1"/>
  <c r="E26"/>
</calcChain>
</file>

<file path=xl/sharedStrings.xml><?xml version="1.0" encoding="utf-8"?>
<sst xmlns="http://schemas.openxmlformats.org/spreadsheetml/2006/main" count="66" uniqueCount="43">
  <si>
    <t>Кольцевая 63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</si>
  <si>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</si>
  <si>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</si>
  <si>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</si>
  <si>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</si>
  <si>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</si>
  <si>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</si>
  <si>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август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</si>
  <si>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</si>
  <si>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</si>
  <si>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</si>
  <si>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</si>
  <si>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</si>
  <si>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</si>
  <si>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</si>
  <si>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</si>
  <si>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</si>
  <si>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</si>
  <si>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</si>
  <si>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</si>
  <si>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</si>
  <si>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</si>
  <si>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</si>
  <si>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НДС 18%</t>
  </si>
  <si>
    <t>977,5м2</t>
  </si>
  <si>
    <t>585м2</t>
  </si>
  <si>
    <t>Разница м/у планом и фактом</t>
  </si>
  <si>
    <t>Примечание</t>
  </si>
  <si>
    <t>Увеличение стоимости материалов</t>
  </si>
  <si>
    <t>Общестроительные работы</t>
  </si>
  <si>
    <t>6461м3</t>
  </si>
  <si>
    <t>Снятие объемов при проверке</t>
  </si>
  <si>
    <t>Переспективный план работ на 2011г</t>
  </si>
  <si>
    <t>01.01.2011-31.12.2011</t>
  </si>
  <si>
    <t>Электромонтажные работы</t>
  </si>
  <si>
    <t>Фактический расход меньше планового</t>
  </si>
  <si>
    <t>Стоимость работ(руб) факт</t>
  </si>
  <si>
    <t>Стоимость работ(руб) план</t>
  </si>
  <si>
    <t>Сроки осуществления плановых работ</t>
  </si>
  <si>
    <t>Отчет о выполнении годового плана мероприятий за 2011год.                                                                                   Постановление Правительства РФ от 23 сентября № 731(раздел 11 пункт 6)</t>
  </si>
  <si>
    <t>Работа произведена без промывки системы</t>
  </si>
  <si>
    <t>Вывезено меньше мусора чем запланировано</t>
  </si>
  <si>
    <t>Очистка кровли,очистка наледи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</si>
</sst>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>
        <row r="43">
          <cell r="H43">
            <v>18344.792122881496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5">
          <cell r="H45">
            <v>12861.461327000001</v>
          </cell>
          <cell r="I45">
            <v>4398.6197738339997</v>
          </cell>
          <cell r="J45">
            <v>1287.9280700000002</v>
          </cell>
          <cell r="K45">
            <v>440.47139994000003</v>
          </cell>
          <cell r="N45">
            <v>1084.7858750299999</v>
          </cell>
          <cell r="O45">
            <v>370.99676926026007</v>
          </cell>
          <cell r="R45">
            <v>662.67913399999998</v>
          </cell>
          <cell r="S45">
            <v>235.41135800000004</v>
          </cell>
          <cell r="U45">
            <v>526.16184399999997</v>
          </cell>
          <cell r="V45">
            <v>375.99798599999997</v>
          </cell>
          <cell r="W45">
            <v>995.69925000000001</v>
          </cell>
          <cell r="Y45">
            <v>10.315030000000002</v>
          </cell>
          <cell r="Z45">
            <v>1052.9314200000001</v>
          </cell>
          <cell r="AB45">
            <v>7427.5933699999996</v>
          </cell>
          <cell r="AI45">
            <v>9598.7973372777142</v>
          </cell>
          <cell r="AP45">
            <v>124.43321</v>
          </cell>
          <cell r="AR45">
            <v>914.0082000000001</v>
          </cell>
          <cell r="AT45">
            <v>1508.9459811337981</v>
          </cell>
          <cell r="AU45">
            <v>516.05952554775888</v>
          </cell>
          <cell r="BE45">
            <v>1802.2910400000001</v>
          </cell>
          <cell r="BF45">
            <v>616.38353568000002</v>
          </cell>
          <cell r="BG45">
            <v>4095.5565474999999</v>
          </cell>
          <cell r="BH45">
            <v>1400.6803392450004</v>
          </cell>
          <cell r="BI45">
            <v>2857.3938800000001</v>
          </cell>
          <cell r="BK45">
            <v>839.07937959999981</v>
          </cell>
          <cell r="BL45">
            <v>286.96514782320003</v>
          </cell>
          <cell r="BO45">
            <v>149.19913124999997</v>
          </cell>
          <cell r="BP45">
            <v>51.026102887499995</v>
          </cell>
          <cell r="BQ45">
            <v>3489.6007629999999</v>
          </cell>
          <cell r="BR45">
            <v>1193.4434609460004</v>
          </cell>
          <cell r="BS45">
            <v>1704.1474119999998</v>
          </cell>
          <cell r="BT45">
            <v>10944.056197800001</v>
          </cell>
          <cell r="BU45">
            <v>3742.8672196476009</v>
          </cell>
          <cell r="BV45">
            <v>3433.2657011855508</v>
          </cell>
          <cell r="BW45">
            <v>4146.2503499999993</v>
          </cell>
          <cell r="BY45">
            <v>507.65616000000006</v>
          </cell>
          <cell r="BZ45">
            <v>2861.7053014000003</v>
          </cell>
          <cell r="CA45">
            <v>119.07984000000003</v>
          </cell>
          <cell r="CB45">
            <v>40.725305279999994</v>
          </cell>
          <cell r="CD45">
            <v>299.8644506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0" workbookViewId="0">
      <selection activeCell="F31" sqref="F31"/>
    </sheetView>
  </sheetViews>
  <sheetFormatPr defaultRowHeight="15"/>
  <cols>
    <col min="1" max="1" width="27.28515625" customWidth="1"/>
    <col min="2" max="2" width="19.7109375" customWidth="1"/>
    <col min="3" max="3" width="27.140625" customWidth="1"/>
    <col min="4" max="4" width="21.7109375" customWidth="1"/>
    <col min="5" max="5" width="26.5703125" customWidth="1"/>
    <col min="6" max="6" width="29" customWidth="1"/>
  </cols>
  <sheetData>
    <row r="1" spans="1:5" hidden="1">
      <c r="A1" s="17" t="s">
        <v>32</v>
      </c>
      <c r="B1" s="17"/>
      <c r="C1" s="17"/>
      <c r="D1" s="17"/>
      <c r="E1" s="17"/>
    </row>
    <row r="2" spans="1:5" hidden="1">
      <c r="A2" s="2"/>
      <c r="B2" s="2"/>
      <c r="C2" s="2"/>
      <c r="D2" s="2"/>
      <c r="E2" s="2"/>
    </row>
    <row r="3" spans="1:5" ht="24" hidden="1">
      <c r="A3" s="3" t="s">
        <v>17</v>
      </c>
      <c r="B3" s="3" t="s">
        <v>18</v>
      </c>
      <c r="C3" s="4" t="s">
        <v>19</v>
      </c>
      <c r="D3" s="4" t="s">
        <v>20</v>
      </c>
      <c r="E3" s="4" t="s">
        <v>21</v>
      </c>
    </row>
    <row r="4" spans="1:5" hidden="1">
      <c r="A4" s="5" t="str">
        <f>A23</f>
        <v>Кольцевая 63</v>
      </c>
      <c r="B4" s="5"/>
      <c r="C4" s="5"/>
      <c r="D4" s="5"/>
      <c r="E4" s="5"/>
    </row>
    <row r="5" spans="1:5" hidden="1">
      <c r="A5" s="5" t="s">
        <v>22</v>
      </c>
      <c r="B5" s="6">
        <v>32</v>
      </c>
      <c r="C5" s="6"/>
      <c r="D5" s="6"/>
      <c r="E5" s="6"/>
    </row>
    <row r="6" spans="1:5" ht="24.95" hidden="1" customHeight="1">
      <c r="A6" s="1" t="s">
        <v>1</v>
      </c>
      <c r="B6" s="6" t="s">
        <v>24</v>
      </c>
      <c r="C6" s="7">
        <v>21717.72</v>
      </c>
      <c r="D6" s="6"/>
      <c r="E6" s="8" t="s">
        <v>33</v>
      </c>
    </row>
    <row r="7" spans="1:5" ht="24.95" hidden="1" customHeight="1">
      <c r="A7" s="1" t="s">
        <v>3</v>
      </c>
      <c r="B7" s="6"/>
      <c r="C7" s="10">
        <v>4159.68</v>
      </c>
      <c r="D7" s="6"/>
      <c r="E7" s="8" t="s">
        <v>33</v>
      </c>
    </row>
    <row r="8" spans="1:5" ht="24.95" hidden="1" customHeight="1">
      <c r="A8" s="13" t="s">
        <v>4</v>
      </c>
      <c r="B8" s="6"/>
      <c r="C8" s="11">
        <f>B26</f>
        <v>1455.7826442902601</v>
      </c>
      <c r="D8" s="6"/>
      <c r="E8" s="8" t="s">
        <v>33</v>
      </c>
    </row>
    <row r="9" spans="1:5" ht="24.95" hidden="1" customHeight="1">
      <c r="A9" s="1" t="s">
        <v>5</v>
      </c>
      <c r="B9" s="6"/>
      <c r="C9" s="12">
        <f>B27</f>
        <v>7437.9083999999993</v>
      </c>
      <c r="D9" s="6"/>
      <c r="E9" s="8" t="s">
        <v>33</v>
      </c>
    </row>
    <row r="10" spans="1:5" ht="24.95" hidden="1" customHeight="1">
      <c r="A10" s="1" t="s">
        <v>29</v>
      </c>
      <c r="B10" s="6"/>
      <c r="C10" s="12">
        <f>B28</f>
        <v>1052.9314200000001</v>
      </c>
      <c r="D10" s="6"/>
      <c r="E10" s="8" t="s">
        <v>33</v>
      </c>
    </row>
    <row r="11" spans="1:5" ht="24.95" hidden="1" customHeight="1">
      <c r="A11" s="1" t="s">
        <v>9</v>
      </c>
      <c r="B11" s="6" t="s">
        <v>30</v>
      </c>
      <c r="C11" s="12">
        <v>4283.16</v>
      </c>
      <c r="D11" s="6"/>
      <c r="E11" s="8" t="s">
        <v>33</v>
      </c>
    </row>
    <row r="12" spans="1:5" ht="24.95" hidden="1" customHeight="1">
      <c r="A12" s="1" t="s">
        <v>10</v>
      </c>
      <c r="B12" s="6" t="s">
        <v>25</v>
      </c>
      <c r="C12" s="10">
        <v>6554.52</v>
      </c>
      <c r="D12" s="6"/>
      <c r="E12" s="8" t="s">
        <v>33</v>
      </c>
    </row>
    <row r="13" spans="1:5" ht="24.95" hidden="1" customHeight="1">
      <c r="A13" s="1" t="str">
        <f>A33</f>
        <v>Электромонтажные работы</v>
      </c>
      <c r="B13" s="6"/>
      <c r="C13" s="12">
        <f>B33</f>
        <v>124.43321</v>
      </c>
      <c r="D13" s="6"/>
      <c r="E13" s="8" t="s">
        <v>33</v>
      </c>
    </row>
    <row r="14" spans="1:5" ht="24.95" hidden="1" customHeight="1">
      <c r="A14" s="1" t="s">
        <v>12</v>
      </c>
      <c r="B14" s="6"/>
      <c r="C14" s="12">
        <f>5330.16+15277.08</f>
        <v>20607.239999999998</v>
      </c>
      <c r="D14" s="6"/>
      <c r="E14" s="8" t="s">
        <v>33</v>
      </c>
    </row>
    <row r="15" spans="1:5" ht="24.95" hidden="1" customHeight="1">
      <c r="A15" s="1" t="s">
        <v>13</v>
      </c>
      <c r="B15" s="6"/>
      <c r="C15" s="10">
        <v>22394.52</v>
      </c>
      <c r="D15" s="6"/>
      <c r="E15" s="8" t="s">
        <v>33</v>
      </c>
    </row>
    <row r="16" spans="1:5" hidden="1">
      <c r="A16" s="9" t="s">
        <v>14</v>
      </c>
      <c r="B16" s="6"/>
      <c r="C16" s="11">
        <f>SUM(C6:C15)</f>
        <v>89787.895674290266</v>
      </c>
      <c r="D16" s="6"/>
      <c r="E16" s="6"/>
    </row>
    <row r="17" spans="1:6" hidden="1">
      <c r="A17" s="9" t="s">
        <v>23</v>
      </c>
      <c r="B17" s="6"/>
      <c r="C17" s="11">
        <f>C16*18%</f>
        <v>16161.821221372247</v>
      </c>
      <c r="D17" s="6"/>
      <c r="E17" s="6"/>
    </row>
    <row r="18" spans="1:6" hidden="1">
      <c r="A18" s="15" t="s">
        <v>16</v>
      </c>
      <c r="B18" s="16"/>
      <c r="C18" s="14">
        <f>C16+C17</f>
        <v>105949.71689566251</v>
      </c>
      <c r="D18" s="16"/>
      <c r="E18" s="16"/>
    </row>
    <row r="19" spans="1:6" hidden="1"/>
    <row r="20" spans="1:6" ht="15" customHeight="1">
      <c r="A20" s="20" t="s">
        <v>39</v>
      </c>
      <c r="B20" s="20"/>
      <c r="C20" s="20"/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1"/>
      <c r="B22" s="21"/>
      <c r="C22" s="21"/>
      <c r="D22" s="21"/>
      <c r="E22" s="21"/>
      <c r="F22" s="21"/>
    </row>
    <row r="23" spans="1:6" ht="31.5">
      <c r="A23" s="18" t="s">
        <v>0</v>
      </c>
      <c r="B23" s="19" t="s">
        <v>36</v>
      </c>
      <c r="C23" s="18" t="s">
        <v>38</v>
      </c>
      <c r="D23" s="18" t="s">
        <v>37</v>
      </c>
      <c r="E23" s="18" t="s">
        <v>26</v>
      </c>
      <c r="F23" s="18" t="s">
        <v>27</v>
      </c>
    </row>
    <row r="24" spans="1:6" ht="30" customHeight="1">
      <c r="A24" s="22" t="s">
        <v>1</v>
      </c>
      <c r="B24" s="23">
        <f>[1]год!$H$45+[1]год!$I$45+[1]год!$R$45+[1]год!$S$45+[1]год!$U$45+[1]год!$V$45+[1]год!$W$45</f>
        <v>20056.030672834</v>
      </c>
      <c r="C24" s="24" t="s">
        <v>2</v>
      </c>
      <c r="D24" s="22">
        <f>C6</f>
        <v>21717.72</v>
      </c>
      <c r="E24" s="22">
        <f>B24-D24</f>
        <v>-1661.689327166001</v>
      </c>
      <c r="F24" s="25" t="s">
        <v>31</v>
      </c>
    </row>
    <row r="25" spans="1:6" ht="31.5" customHeight="1">
      <c r="A25" s="22" t="s">
        <v>3</v>
      </c>
      <c r="B25" s="23">
        <f>[1]год!$J$45+[1]год!$K$45</f>
        <v>1728.3994699400002</v>
      </c>
      <c r="C25" s="24" t="s">
        <v>2</v>
      </c>
      <c r="D25" s="22">
        <f>C7</f>
        <v>4159.68</v>
      </c>
      <c r="E25" s="22">
        <f t="shared" ref="E25:E33" si="0">B25-D25</f>
        <v>-2431.2805300600003</v>
      </c>
      <c r="F25" s="25" t="s">
        <v>41</v>
      </c>
    </row>
    <row r="26" spans="1:6" ht="33" customHeight="1">
      <c r="A26" s="25" t="s">
        <v>4</v>
      </c>
      <c r="B26" s="23">
        <f>[1]год!$N$45+[1]год!$O$45</f>
        <v>1455.7826442902601</v>
      </c>
      <c r="C26" s="24"/>
      <c r="D26" s="22">
        <f>B26</f>
        <v>1455.7826442902601</v>
      </c>
      <c r="E26" s="22">
        <f t="shared" si="0"/>
        <v>0</v>
      </c>
      <c r="F26" s="25"/>
    </row>
    <row r="27" spans="1:6" ht="35.25" customHeight="1">
      <c r="A27" s="22" t="s">
        <v>5</v>
      </c>
      <c r="B27" s="23">
        <f>[1]год!$Y$45+[1]год!$AB$45</f>
        <v>7437.9083999999993</v>
      </c>
      <c r="C27" s="24" t="s">
        <v>6</v>
      </c>
      <c r="D27" s="22">
        <f>B27</f>
        <v>7437.9083999999993</v>
      </c>
      <c r="E27" s="22">
        <f t="shared" si="0"/>
        <v>0</v>
      </c>
      <c r="F27" s="25"/>
    </row>
    <row r="28" spans="1:6" ht="34.5" customHeight="1">
      <c r="A28" s="22" t="s">
        <v>29</v>
      </c>
      <c r="B28" s="23">
        <f>[1]год!$Z$45</f>
        <v>1052.9314200000001</v>
      </c>
      <c r="C28" s="24" t="s">
        <v>7</v>
      </c>
      <c r="D28" s="22">
        <f>B28</f>
        <v>1052.9314200000001</v>
      </c>
      <c r="E28" s="22">
        <f t="shared" si="0"/>
        <v>0</v>
      </c>
      <c r="F28" s="25"/>
    </row>
    <row r="29" spans="1:6" ht="35.25" customHeight="1">
      <c r="A29" s="22" t="s">
        <v>9</v>
      </c>
      <c r="B29" s="23">
        <f>[1]год!$AR$45</f>
        <v>914.0082000000001</v>
      </c>
      <c r="C29" s="24" t="s">
        <v>8</v>
      </c>
      <c r="D29" s="22">
        <f>C11</f>
        <v>4283.16</v>
      </c>
      <c r="E29" s="22">
        <f t="shared" si="0"/>
        <v>-3369.1517999999996</v>
      </c>
      <c r="F29" s="25" t="s">
        <v>40</v>
      </c>
    </row>
    <row r="30" spans="1:6" ht="32.25" customHeight="1">
      <c r="A30" s="22" t="s">
        <v>10</v>
      </c>
      <c r="B30" s="23">
        <f>[1]год!$AI$45</f>
        <v>9598.7973372777142</v>
      </c>
      <c r="C30" s="24" t="s">
        <v>11</v>
      </c>
      <c r="D30" s="22">
        <f>C12</f>
        <v>6554.52</v>
      </c>
      <c r="E30" s="22">
        <f t="shared" si="0"/>
        <v>3044.2773372777137</v>
      </c>
      <c r="F30" s="25" t="s">
        <v>42</v>
      </c>
    </row>
    <row r="31" spans="1:6" ht="33" customHeight="1">
      <c r="A31" s="22" t="s">
        <v>12</v>
      </c>
      <c r="B31" s="23">
        <f>[1]год!$AT$45+[1]год!$AU$45+[1]год!$BE$45+[1]год!$BF$45+[1]год!$BG$45+[1]год!$BH$45+[1]год!$BI$45+[1]год!$BK$45+[1]год!$BL$45+[1]год!$BO$45+[1]год!$BP$45+[1]год!$BQ$45+[1]год!$BR$45+[1]год!$BS$45+[1]год!$BW$45+[1]год!$BY$45+[1]год!$BZ$45</f>
        <v>28026.384058013253</v>
      </c>
      <c r="C31" s="24" t="s">
        <v>2</v>
      </c>
      <c r="D31" s="22">
        <f>C14</f>
        <v>20607.239999999998</v>
      </c>
      <c r="E31" s="22">
        <f t="shared" si="0"/>
        <v>7419.1440580132548</v>
      </c>
      <c r="F31" s="25" t="s">
        <v>28</v>
      </c>
    </row>
    <row r="32" spans="1:6" ht="34.5" customHeight="1">
      <c r="A32" s="22" t="s">
        <v>13</v>
      </c>
      <c r="B32" s="23">
        <f>[1]год!$BT$45+[1]год!$BU$45+[1]год!$BV$45+[1]год!$CA$45+[1]год!$CB$45+[1]год!$CD$45</f>
        <v>18579.85871451315</v>
      </c>
      <c r="C32" s="24" t="s">
        <v>2</v>
      </c>
      <c r="D32" s="22">
        <f>C15</f>
        <v>22394.52</v>
      </c>
      <c r="E32" s="22">
        <f t="shared" si="0"/>
        <v>-3814.6612854868508</v>
      </c>
      <c r="F32" s="25" t="s">
        <v>35</v>
      </c>
    </row>
    <row r="33" spans="1:6" ht="31.5" customHeight="1">
      <c r="A33" s="22" t="s">
        <v>34</v>
      </c>
      <c r="B33" s="23">
        <f>[1]год!$AP$45</f>
        <v>124.43321</v>
      </c>
      <c r="C33" s="24"/>
      <c r="D33" s="22">
        <f>B33</f>
        <v>124.43321</v>
      </c>
      <c r="E33" s="22">
        <f t="shared" si="0"/>
        <v>0</v>
      </c>
      <c r="F33" s="25"/>
    </row>
    <row r="34" spans="1:6" ht="15.75">
      <c r="A34" s="26" t="s">
        <v>14</v>
      </c>
      <c r="B34" s="28">
        <f>SUM(B24:B32)</f>
        <v>88850.100916868381</v>
      </c>
      <c r="C34" s="26"/>
      <c r="D34" s="27">
        <f>SUM(D24:D33)</f>
        <v>89787.895674290281</v>
      </c>
      <c r="E34" s="25"/>
      <c r="F34" s="25"/>
    </row>
    <row r="35" spans="1:6" ht="15.75">
      <c r="A35" s="26" t="s">
        <v>15</v>
      </c>
      <c r="B35" s="28">
        <f>B34*0.18</f>
        <v>15993.018165036308</v>
      </c>
      <c r="C35" s="26"/>
      <c r="D35" s="27">
        <f>D34*0.18</f>
        <v>16161.821221372251</v>
      </c>
      <c r="E35" s="25"/>
      <c r="F35" s="25"/>
    </row>
    <row r="36" spans="1:6" ht="15.75">
      <c r="A36" s="27" t="s">
        <v>16</v>
      </c>
      <c r="B36" s="29">
        <f>B34+B35</f>
        <v>104843.11908190469</v>
      </c>
      <c r="C36" s="26"/>
      <c r="D36" s="27">
        <f>D34+D35</f>
        <v>105949.71689566254</v>
      </c>
      <c r="E36" s="25"/>
      <c r="F36" s="25"/>
    </row>
  </sheetData>
  <mergeCells count="2">
    <mergeCell ref="A1:E1"/>
    <mergeCell ref="A20:F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2014-11-06T02:40:24Z</dcterms:modified>
</cp:coreProperties>
</file>