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г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32" i="3"/>
  <c r="B31"/>
  <c r="B27"/>
  <c r="B29"/>
  <c r="B28"/>
  <c r="B30"/>
  <c r="B26"/>
  <c r="B25"/>
  <c r="B24"/>
  <c r="B23"/>
  <c r="E32"/>
  <c r="D31"/>
  <c r="E28"/>
  <c r="E27"/>
  <c r="E24"/>
  <c r="B33"/>
  <c r="C14"/>
  <c r="A11"/>
  <c r="A10"/>
  <c r="A2"/>
  <c r="E31" l="1"/>
  <c r="B34"/>
  <c r="B35" s="1"/>
  <c r="C15"/>
  <c r="C16" s="1"/>
  <c r="E23"/>
  <c r="D25"/>
  <c r="D26"/>
  <c r="E26" s="1"/>
  <c r="D29"/>
  <c r="E29" s="1"/>
  <c r="D30"/>
  <c r="E30" s="1"/>
  <c r="D33" l="1"/>
  <c r="E25"/>
  <c r="D34" l="1"/>
  <c r="D35" s="1"/>
</calcChain>
</file>

<file path=xl/sharedStrings.xml><?xml version="1.0" encoding="utf-8"?>
<sst xmlns="http://schemas.openxmlformats.org/spreadsheetml/2006/main" count="62" uniqueCount="39">
  <si>
    <t>Кольцевая 59</t>
  </si>
  <si>
    <t>Сроки осуществление плановых работ</t>
  </si>
  <si>
    <t>Расход по уборке территории</t>
  </si>
  <si>
    <t>ежемесячно</t>
  </si>
  <si>
    <t>КГМ</t>
  </si>
  <si>
    <t>Сверхплановый объём в выходные дни</t>
  </si>
  <si>
    <t>Замена канализационных труб,труб ХГВС и арматуры и радиаторов</t>
  </si>
  <si>
    <t>апрель</t>
  </si>
  <si>
    <t>май-август</t>
  </si>
  <si>
    <t>Гидравлические испытания</t>
  </si>
  <si>
    <t>Очистка кровли от снега и наледи</t>
  </si>
  <si>
    <t>1,4квартал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</si>
  <si>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</si>
  <si>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</si>
  <si>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</si>
  <si>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</si>
  <si>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</si>
  <si>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Объем работ</t>
  </si>
  <si>
    <t>Запланировано работ на сумму руб</t>
  </si>
  <si>
    <t>Дата исполнения</t>
  </si>
  <si>
    <t>Кол-во квартир</t>
  </si>
  <si>
    <t>01.01.2011-31.12.2011</t>
  </si>
  <si>
    <t>Общестроительные работы</t>
  </si>
  <si>
    <t>НДС 18%</t>
  </si>
  <si>
    <t>913м2</t>
  </si>
  <si>
    <t>3370м2</t>
  </si>
  <si>
    <t>10131м3</t>
  </si>
  <si>
    <t>Стоимость работ(план)</t>
  </si>
  <si>
    <t>Стоимость работ(факт)</t>
  </si>
  <si>
    <t>Разница м/у планом и фактом</t>
  </si>
  <si>
    <t>Примечание</t>
  </si>
  <si>
    <t>Электромонтажные работы</t>
  </si>
  <si>
    <t>Работа произведенна без промывки системы</t>
  </si>
  <si>
    <t>Снятие ежемесячных объемов при проверке</t>
  </si>
  <si>
    <t>Вывоз мусора меньше запланированного</t>
  </si>
  <si>
    <t>Произвеленна очистка кровли +очистка кровли от наледи</t>
  </si>
  <si>
    <t>Плановый расход меньше запланированного</t>
  </si>
  <si>
    <t>Отчет о выполнении годового плана мероприятий за 2011год. Постановление Правительства РФ от 23 сентября № 731(раздел 11 пункт 6)</t>
  </si>
  <si>
    <t>Перспективный план работ на 2011 г.  
Постановление Правительства РФ от 23 сентября №731 (раздел 11 пункт б)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</si>
</sst>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0" fillId="0" borderId="0" xfId="0" applyFill="1"/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" fontId="2" fillId="2" borderId="1" xfId="0" applyNumberFormat="1" applyFont="1" applyFill="1" applyBorder="1"/>
    <xf numFmtId="0" fontId="2" fillId="0" borderId="1" xfId="0" applyFont="1" applyBorder="1"/>
    <xf numFmtId="1" fontId="2" fillId="2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Border="1"/>
    <xf numFmtId="0" fontId="3" fillId="0" borderId="1" xfId="0" applyFont="1" applyBorder="1"/>
    <xf numFmtId="1" fontId="2" fillId="0" borderId="1" xfId="0" applyNumberFormat="1" applyFont="1" applyBorder="1" applyAlignment="1">
      <alignment horizontal="right" wrapText="1"/>
    </xf>
    <xf numFmtId="1" fontId="3" fillId="3" borderId="1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69;&#1059;-78/&#1079;&#1072;&#1090;&#1088;&#1072;&#1090;&#1099;/2012&#1075;%20&#1087;&#1086;%20&#1076;&#1086;&#1084;&#1072;&#1084;/&#1047;&#1072;&#1090;&#1088;&#1072;&#1090;&#1099;%202012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41">
          <cell r="H41">
            <v>41521.189429015998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3">
          <cell r="H43">
            <v>31658.981727999999</v>
          </cell>
          <cell r="I43">
            <v>10827.371750976001</v>
          </cell>
          <cell r="J43">
            <v>3170.2844799999998</v>
          </cell>
          <cell r="K43">
            <v>1084.2372921600002</v>
          </cell>
          <cell r="N43">
            <v>2099.7838864600003</v>
          </cell>
          <cell r="O43">
            <v>718.12608916932004</v>
          </cell>
          <cell r="R43">
            <v>1631.2101760000003</v>
          </cell>
          <cell r="S43">
            <v>579.47411199999988</v>
          </cell>
          <cell r="U43">
            <v>1295.1676160000002</v>
          </cell>
          <cell r="V43">
            <v>925.53350399999999</v>
          </cell>
          <cell r="W43">
            <v>2450.9519999999998</v>
          </cell>
          <cell r="Y43">
            <v>389.15645999999998</v>
          </cell>
          <cell r="Z43">
            <v>1224.70244</v>
          </cell>
          <cell r="AB43">
            <v>10.362340000000001</v>
          </cell>
          <cell r="AC43">
            <v>2110.21</v>
          </cell>
          <cell r="AI43">
            <v>10773.228278864659</v>
          </cell>
          <cell r="AL43">
            <v>52244.46</v>
          </cell>
          <cell r="AP43">
            <v>299.82121999999998</v>
          </cell>
          <cell r="AR43">
            <v>1907.6673000000001</v>
          </cell>
          <cell r="AT43">
            <v>2354.4733776937978</v>
          </cell>
          <cell r="AU43">
            <v>805.22989517127871</v>
          </cell>
          <cell r="BE43">
            <v>2074.8024</v>
          </cell>
          <cell r="BF43">
            <v>709.58242080000002</v>
          </cell>
          <cell r="BG43">
            <v>7927.6323950000015</v>
          </cell>
          <cell r="BH43">
            <v>2711.2502790900003</v>
          </cell>
          <cell r="BI43">
            <v>5530.96216</v>
          </cell>
          <cell r="BK43">
            <v>1624.1780071999999</v>
          </cell>
          <cell r="BL43">
            <v>555.46887846240008</v>
          </cell>
          <cell r="BO43">
            <v>232.85266124999998</v>
          </cell>
          <cell r="BP43">
            <v>79.635610147500003</v>
          </cell>
          <cell r="BQ43">
            <v>6754.7039659999991</v>
          </cell>
          <cell r="BR43">
            <v>2310.1087563720002</v>
          </cell>
          <cell r="BS43">
            <v>3298.661384</v>
          </cell>
          <cell r="BT43">
            <v>21184.045059600005</v>
          </cell>
          <cell r="BU43">
            <v>7244.9434103832009</v>
          </cell>
          <cell r="BV43">
            <v>6645.6580632429823</v>
          </cell>
          <cell r="BW43">
            <v>8025.7587000000012</v>
          </cell>
          <cell r="BY43">
            <v>982.6531200000004</v>
          </cell>
          <cell r="BZ43">
            <v>5539.3076348000013</v>
          </cell>
          <cell r="CA43">
            <v>230.49887999999996</v>
          </cell>
          <cell r="CB43">
            <v>78.83061696</v>
          </cell>
          <cell r="CD43">
            <v>580.43762920000006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C7" sqref="C7"/>
    </sheetView>
  </sheetViews>
  <sheetFormatPr defaultRowHeight="15.75"/>
  <cols>
    <col min="1" max="1" width="25.7109375" style="11" customWidth="1"/>
    <col min="2" max="2" width="15" style="11" customWidth="1"/>
    <col min="3" max="3" width="20.7109375" style="11" customWidth="1"/>
    <col min="4" max="4" width="22.42578125" style="11" customWidth="1"/>
    <col min="5" max="5" width="13.7109375" customWidth="1"/>
    <col min="6" max="6" width="20" customWidth="1"/>
  </cols>
  <sheetData>
    <row r="1" spans="1:4" ht="30" customHeight="1">
      <c r="A1" s="30" t="s">
        <v>38</v>
      </c>
      <c r="B1" s="31"/>
      <c r="C1" s="31"/>
      <c r="D1" s="31"/>
    </row>
    <row r="2" spans="1:4" ht="47.25">
      <c r="A2" s="32" t="str">
        <f>A22</f>
        <v>Кольцевая 59</v>
      </c>
      <c r="B2" s="32" t="s">
        <v>17</v>
      </c>
      <c r="C2" s="33" t="s">
        <v>18</v>
      </c>
      <c r="D2" s="33" t="s">
        <v>19</v>
      </c>
    </row>
    <row r="3" spans="1:4">
      <c r="A3" s="7" t="s">
        <v>20</v>
      </c>
      <c r="B3" s="27">
        <v>60</v>
      </c>
      <c r="C3" s="27"/>
      <c r="D3" s="27"/>
    </row>
    <row r="4" spans="1:4" ht="33" customHeight="1">
      <c r="A4" s="8" t="s">
        <v>2</v>
      </c>
      <c r="B4" s="27" t="s">
        <v>25</v>
      </c>
      <c r="C4" s="34">
        <v>53271.96</v>
      </c>
      <c r="D4" s="27" t="s">
        <v>21</v>
      </c>
    </row>
    <row r="5" spans="1:4" ht="24.95" customHeight="1">
      <c r="A5" s="8" t="s">
        <v>4</v>
      </c>
      <c r="B5" s="27"/>
      <c r="C5" s="27">
        <v>9139.44</v>
      </c>
      <c r="D5" s="27" t="s">
        <v>21</v>
      </c>
    </row>
    <row r="6" spans="1:4" ht="31.5" customHeight="1">
      <c r="A6" s="9" t="s">
        <v>5</v>
      </c>
      <c r="B6" s="27"/>
      <c r="C6" s="35">
        <v>2817.9099756293203</v>
      </c>
      <c r="D6" s="27" t="s">
        <v>21</v>
      </c>
    </row>
    <row r="7" spans="1:4" ht="56.25" customHeight="1">
      <c r="A7" s="8" t="s">
        <v>6</v>
      </c>
      <c r="B7" s="27"/>
      <c r="C7" s="35">
        <v>2509.7287999999999</v>
      </c>
      <c r="D7" s="27" t="s">
        <v>21</v>
      </c>
    </row>
    <row r="8" spans="1:4" ht="32.25" customHeight="1">
      <c r="A8" s="8" t="s">
        <v>9</v>
      </c>
      <c r="B8" s="27" t="s">
        <v>26</v>
      </c>
      <c r="C8" s="35">
        <v>6716.16</v>
      </c>
      <c r="D8" s="27" t="s">
        <v>21</v>
      </c>
    </row>
    <row r="9" spans="1:4" ht="33" customHeight="1">
      <c r="A9" s="8" t="s">
        <v>10</v>
      </c>
      <c r="B9" s="27" t="s">
        <v>24</v>
      </c>
      <c r="C9" s="35">
        <v>10234.200000000001</v>
      </c>
      <c r="D9" s="27" t="s">
        <v>21</v>
      </c>
    </row>
    <row r="10" spans="1:4" ht="33.75" customHeight="1">
      <c r="A10" s="8" t="str">
        <f>A29</f>
        <v>Электромонтажные работы</v>
      </c>
      <c r="B10" s="27"/>
      <c r="C10" s="35">
        <v>299.82121999999998</v>
      </c>
      <c r="D10" s="27" t="s">
        <v>21</v>
      </c>
    </row>
    <row r="11" spans="1:4" ht="34.5" customHeight="1">
      <c r="A11" s="8" t="str">
        <f>A30</f>
        <v>Общестроительные работы</v>
      </c>
      <c r="B11" s="27"/>
      <c r="C11" s="35">
        <v>53469.16244</v>
      </c>
      <c r="D11" s="27" t="s">
        <v>21</v>
      </c>
    </row>
    <row r="12" spans="1:4" ht="24.95" customHeight="1">
      <c r="A12" s="8" t="s">
        <v>12</v>
      </c>
      <c r="B12" s="27"/>
      <c r="C12" s="35">
        <v>36363.96</v>
      </c>
      <c r="D12" s="27" t="s">
        <v>21</v>
      </c>
    </row>
    <row r="13" spans="1:4" ht="34.5" customHeight="1">
      <c r="A13" s="8" t="s">
        <v>13</v>
      </c>
      <c r="B13" s="27"/>
      <c r="C13" s="35">
        <v>44395.56</v>
      </c>
      <c r="D13" s="27" t="s">
        <v>21</v>
      </c>
    </row>
    <row r="14" spans="1:4">
      <c r="A14" s="28" t="s">
        <v>14</v>
      </c>
      <c r="B14" s="32"/>
      <c r="C14" s="36">
        <f>SUM(C4:C13)</f>
        <v>219217.90243562931</v>
      </c>
      <c r="D14" s="27"/>
    </row>
    <row r="15" spans="1:4">
      <c r="A15" s="28" t="s">
        <v>23</v>
      </c>
      <c r="B15" s="32"/>
      <c r="C15" s="36">
        <f>C14*18%</f>
        <v>39459.222438413271</v>
      </c>
      <c r="D15" s="27"/>
    </row>
    <row r="16" spans="1:4" s="6" customFormat="1">
      <c r="A16" s="29" t="s">
        <v>16</v>
      </c>
      <c r="B16" s="38"/>
      <c r="C16" s="37">
        <f>C14+C15</f>
        <v>258677.12487404258</v>
      </c>
      <c r="D16" s="10"/>
    </row>
    <row r="18" spans="1:6" hidden="1"/>
    <row r="19" spans="1:6" hidden="1">
      <c r="A19" s="12" t="s">
        <v>37</v>
      </c>
      <c r="B19" s="13"/>
      <c r="C19" s="13"/>
    </row>
    <row r="20" spans="1:6" hidden="1">
      <c r="A20" s="13"/>
      <c r="B20" s="13"/>
      <c r="C20" s="13"/>
    </row>
    <row r="21" spans="1:6" hidden="1">
      <c r="A21" s="13"/>
      <c r="B21" s="13"/>
      <c r="C21" s="13"/>
    </row>
    <row r="22" spans="1:6" ht="78.75" hidden="1">
      <c r="A22" s="14" t="s">
        <v>0</v>
      </c>
      <c r="B22" s="15" t="s">
        <v>27</v>
      </c>
      <c r="C22" s="16" t="s">
        <v>1</v>
      </c>
      <c r="D22" s="15" t="s">
        <v>28</v>
      </c>
      <c r="E22" s="1" t="s">
        <v>29</v>
      </c>
      <c r="F22" s="3" t="s">
        <v>30</v>
      </c>
    </row>
    <row r="23" spans="1:6" ht="24.95" hidden="1" customHeight="1">
      <c r="A23" s="8" t="s">
        <v>2</v>
      </c>
      <c r="B23" s="17">
        <f>[1]год!$H$43+[1]год!$I$43+[1]год!$R$43+[1]год!$S$43+[1]год!$U$43+[1]год!$V$43+[1]год!$W$43</f>
        <v>49368.690886976001</v>
      </c>
      <c r="C23" s="18" t="s">
        <v>3</v>
      </c>
      <c r="D23" s="19">
        <v>53271.96</v>
      </c>
      <c r="E23" s="4">
        <f>B23-D23</f>
        <v>-3903.2691130239982</v>
      </c>
      <c r="F23" s="5" t="s">
        <v>33</v>
      </c>
    </row>
    <row r="24" spans="1:6" ht="24.95" hidden="1" customHeight="1">
      <c r="A24" s="8" t="s">
        <v>4</v>
      </c>
      <c r="B24" s="17">
        <f>[1]год!$J$43+[1]год!$K$43</f>
        <v>4254.5217721600002</v>
      </c>
      <c r="C24" s="18" t="s">
        <v>3</v>
      </c>
      <c r="D24" s="20">
        <v>9139.44</v>
      </c>
      <c r="E24" s="4">
        <f t="shared" ref="E24:E32" si="0">B24-D24</f>
        <v>-4884.9182278400003</v>
      </c>
      <c r="F24" s="5" t="s">
        <v>34</v>
      </c>
    </row>
    <row r="25" spans="1:6" ht="24.95" hidden="1" customHeight="1">
      <c r="A25" s="9" t="s">
        <v>5</v>
      </c>
      <c r="B25" s="17">
        <f>[1]год!$N$43+[1]год!$O$43</f>
        <v>2817.9099756293203</v>
      </c>
      <c r="C25" s="18"/>
      <c r="D25" s="19">
        <f>B25</f>
        <v>2817.9099756293203</v>
      </c>
      <c r="E25" s="4">
        <f t="shared" si="0"/>
        <v>0</v>
      </c>
      <c r="F25" s="5"/>
    </row>
    <row r="26" spans="1:6" ht="24.95" hidden="1" customHeight="1">
      <c r="A26" s="8" t="s">
        <v>6</v>
      </c>
      <c r="B26" s="17">
        <f>[1]год!$Y$43+[1]год!$AB$43+[1]год!$AC$43</f>
        <v>2509.7287999999999</v>
      </c>
      <c r="C26" s="18" t="s">
        <v>7</v>
      </c>
      <c r="D26" s="20">
        <f>B26</f>
        <v>2509.7287999999999</v>
      </c>
      <c r="E26" s="4">
        <f t="shared" si="0"/>
        <v>0</v>
      </c>
      <c r="F26" s="5"/>
    </row>
    <row r="27" spans="1:6" ht="24.95" hidden="1" customHeight="1">
      <c r="A27" s="8" t="s">
        <v>9</v>
      </c>
      <c r="B27" s="17">
        <f>[1]год!$AR$43</f>
        <v>1907.6673000000001</v>
      </c>
      <c r="C27" s="18" t="s">
        <v>8</v>
      </c>
      <c r="D27" s="20">
        <v>6716.16</v>
      </c>
      <c r="E27" s="4">
        <f t="shared" si="0"/>
        <v>-4808.4926999999998</v>
      </c>
      <c r="F27" s="5" t="s">
        <v>32</v>
      </c>
    </row>
    <row r="28" spans="1:6" ht="24.95" hidden="1" customHeight="1">
      <c r="A28" s="8" t="s">
        <v>10</v>
      </c>
      <c r="B28" s="21">
        <f>[1]год!$AI$43</f>
        <v>10773.228278864659</v>
      </c>
      <c r="C28" s="18" t="s">
        <v>11</v>
      </c>
      <c r="D28" s="20">
        <v>10234.200000000001</v>
      </c>
      <c r="E28" s="4">
        <f t="shared" si="0"/>
        <v>539.0282788646582</v>
      </c>
      <c r="F28" s="5" t="s">
        <v>35</v>
      </c>
    </row>
    <row r="29" spans="1:6" ht="24.95" hidden="1" customHeight="1">
      <c r="A29" s="8" t="s">
        <v>31</v>
      </c>
      <c r="B29" s="21">
        <f>[1]год!$AP$43</f>
        <v>299.82121999999998</v>
      </c>
      <c r="C29" s="18"/>
      <c r="D29" s="20">
        <f>B29</f>
        <v>299.82121999999998</v>
      </c>
      <c r="E29" s="4">
        <f t="shared" si="0"/>
        <v>0</v>
      </c>
      <c r="F29" s="5"/>
    </row>
    <row r="30" spans="1:6" ht="24.95" hidden="1" customHeight="1">
      <c r="A30" s="8" t="s">
        <v>22</v>
      </c>
      <c r="B30" s="21">
        <f>[1]год!$Z$43+[1]год!$AL$43</f>
        <v>53469.16244</v>
      </c>
      <c r="C30" s="18"/>
      <c r="D30" s="20">
        <f>B30</f>
        <v>53469.16244</v>
      </c>
      <c r="E30" s="4">
        <f t="shared" si="0"/>
        <v>0</v>
      </c>
      <c r="F30" s="5"/>
    </row>
    <row r="31" spans="1:6" ht="24.95" hidden="1" customHeight="1">
      <c r="A31" s="8" t="s">
        <v>12</v>
      </c>
      <c r="B31" s="21">
        <f>[1]год!$AT$43+[1]год!$AU$43+[1]год!$BE$43+[1]год!$BF$43+[1]год!$BG$43+[1]год!$BH$43+[1]год!$BI$43+[1]год!$BK$43+[1]год!$BL$43+[1]год!$BO$43+[1]год!$BP$43+[1]год!$BQ$43+[1]год!$BR$43+[1]год!$BS$43+[1]год!$BW$43+[1]год!$BY$43+[1]год!$BZ$43</f>
        <v>51517.261645986982</v>
      </c>
      <c r="C31" s="18" t="s">
        <v>3</v>
      </c>
      <c r="D31" s="20">
        <f>7727.16+28636.8</f>
        <v>36363.96</v>
      </c>
      <c r="E31" s="4">
        <f t="shared" si="0"/>
        <v>15153.301645986983</v>
      </c>
      <c r="F31" s="5" t="s">
        <v>33</v>
      </c>
    </row>
    <row r="32" spans="1:6" ht="24.95" hidden="1" customHeight="1">
      <c r="A32" s="8" t="s">
        <v>13</v>
      </c>
      <c r="B32" s="21">
        <f>[1]год!$BT$43+[1]год!$BU$43+[1]год!$BV$43+[1]год!$CA$43+[1]год!$CB$43+[1]год!$CD$43</f>
        <v>35964.413659386184</v>
      </c>
      <c r="C32" s="18" t="s">
        <v>3</v>
      </c>
      <c r="D32" s="20">
        <v>44395.56</v>
      </c>
      <c r="E32" s="4">
        <f t="shared" si="0"/>
        <v>-8431.1463406138137</v>
      </c>
      <c r="F32" s="5" t="s">
        <v>36</v>
      </c>
    </row>
    <row r="33" spans="1:6" hidden="1">
      <c r="A33" s="22" t="s">
        <v>14</v>
      </c>
      <c r="B33" s="21">
        <f>SUM(B23:B32)</f>
        <v>212882.40597900315</v>
      </c>
      <c r="C33" s="18"/>
      <c r="D33" s="23">
        <f>SUM(D23:D32)</f>
        <v>219217.90243562931</v>
      </c>
      <c r="E33" s="2"/>
      <c r="F33" s="5"/>
    </row>
    <row r="34" spans="1:6" hidden="1">
      <c r="A34" s="22" t="s">
        <v>15</v>
      </c>
      <c r="B34" s="21">
        <f>B33*0.18</f>
        <v>38318.833076220566</v>
      </c>
      <c r="C34" s="18"/>
      <c r="D34" s="23">
        <f>D33*0.18</f>
        <v>39459.222438413271</v>
      </c>
      <c r="E34" s="2"/>
      <c r="F34" s="5"/>
    </row>
    <row r="35" spans="1:6" hidden="1">
      <c r="A35" s="24" t="s">
        <v>16</v>
      </c>
      <c r="B35" s="25">
        <f>B33+B34</f>
        <v>251201.2390552237</v>
      </c>
      <c r="C35" s="26"/>
      <c r="D35" s="23">
        <f>D33+D34</f>
        <v>258677.12487404258</v>
      </c>
      <c r="E35" s="2"/>
      <c r="F35" s="5"/>
    </row>
  </sheetData>
  <mergeCells count="2">
    <mergeCell ref="A1:D1"/>
    <mergeCell ref="A19:C2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2014-11-06T03:44:27Z</dcterms:modified>
</cp:coreProperties>
</file>