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13" sheetId="8" r:id="rId1"/>
    <sheet name="2014" sheetId="9" r:id="rId2"/>
  </sheets>
  <externalReferences>
    <externalReference r:id="rId3"/>
    <externalReference r:id="rId4"/>
  </externalReferences>
  <calcPr calcId="124519"/>
</workbook>
</file>

<file path=xl/calcChain.xml><?xml version="1.0" encoding="utf-8"?>
<calcChain xmlns="http://schemas.openxmlformats.org/spreadsheetml/2006/main">
  <c r="C16" i="9"/>
  <c r="C6"/>
  <c r="C15"/>
  <c r="A15"/>
  <c r="B26"/>
  <c r="C7"/>
  <c r="B33"/>
  <c r="B29"/>
  <c r="C8" s="1"/>
  <c r="B27"/>
  <c r="C9" s="1"/>
  <c r="B31"/>
  <c r="B34"/>
  <c r="D34"/>
  <c r="C14"/>
  <c r="C13"/>
  <c r="C12"/>
  <c r="C11"/>
  <c r="C10"/>
  <c r="E32"/>
  <c r="E30"/>
  <c r="E28"/>
  <c r="A9"/>
  <c r="A4"/>
  <c r="D33" i="8"/>
  <c r="C12"/>
  <c r="A12"/>
  <c r="A11"/>
  <c r="A10"/>
  <c r="A9"/>
  <c r="A8"/>
  <c r="E33"/>
  <c r="D37"/>
  <c r="E37"/>
  <c r="D27"/>
  <c r="D26"/>
  <c r="D35"/>
  <c r="D34"/>
  <c r="E34"/>
  <c r="C6"/>
  <c r="D36"/>
  <c r="A4"/>
  <c r="B36"/>
  <c r="E36"/>
  <c r="B35"/>
  <c r="E35"/>
  <c r="B27"/>
  <c r="E27"/>
  <c r="E26"/>
  <c r="B32"/>
  <c r="B31"/>
  <c r="B30"/>
  <c r="B29"/>
  <c r="B28"/>
  <c r="D28"/>
  <c r="B38"/>
  <c r="C8"/>
  <c r="D29"/>
  <c r="E29"/>
  <c r="C9"/>
  <c r="D30"/>
  <c r="E30"/>
  <c r="D31"/>
  <c r="E31"/>
  <c r="C10"/>
  <c r="C11"/>
  <c r="D32"/>
  <c r="E32"/>
  <c r="D38"/>
  <c r="E28"/>
  <c r="C17"/>
  <c r="C18"/>
  <c r="C19"/>
  <c r="C20"/>
  <c r="D39"/>
  <c r="D40"/>
  <c r="B39"/>
  <c r="B40"/>
  <c r="B35" i="9" l="1"/>
  <c r="B36" s="1"/>
  <c r="D35"/>
  <c r="D36" s="1"/>
  <c r="E31"/>
  <c r="E24"/>
  <c r="E25"/>
  <c r="E27" l="1"/>
  <c r="C17"/>
  <c r="C18" s="1"/>
  <c r="E26"/>
</calcChain>
</file>

<file path=xl/sharedStrings.xml><?xml version="1.0" encoding="utf-8"?>
<sst xmlns="http://schemas.openxmlformats.org/spreadsheetml/2006/main" count="132" uniqueCount="68">
  <si>
    <t>Отчет о выполнении годового плана мероприятий за 2013год.                           Постановление Правительства РФ от 23 сентября № 731(раздел 11 пункт 6)</t>
  </si>
  <si>
    <t>Сроки осуществление плановых работ</t>
  </si>
  <si>
    <t>КГМ</t>
  </si>
  <si>
    <t>Замена канализационных труб,труб ХГВС и арматуры и радиаторов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</si>
  <si>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</si>
  <si>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</si>
  <si>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</si>
  <si>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</si>
  <si>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</si>
  <si>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</si>
  <si>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</si>
  <si>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Сверхплановый объём в выходные дни</t>
  </si>
  <si>
    <t>Гидравлические испытания</t>
  </si>
  <si>
    <t>Общеэксплуатационные расходы</t>
  </si>
  <si>
    <t>сентябрь</t>
  </si>
  <si>
    <t>1,4квартал</t>
  </si>
  <si>
    <t>апрель</t>
  </si>
  <si>
    <t>Смена труб и арматуры ЦО</t>
  </si>
  <si>
    <t>Смена труб ЦО</t>
  </si>
  <si>
    <t>40 лет Октября  9</t>
  </si>
  <si>
    <t>Остекление</t>
  </si>
  <si>
    <t>Покраска к/площадки</t>
  </si>
  <si>
    <t>май-июль</t>
  </si>
  <si>
    <t>май-август</t>
  </si>
  <si>
    <t>июнь</t>
  </si>
  <si>
    <t>июль</t>
  </si>
  <si>
    <t>Переспективный план работ на 2013г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</si>
  <si>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</si>
  <si>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</si>
  <si>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</si>
  <si>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</si>
  <si>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</si>
  <si>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</si>
  <si>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в т.ч. Профобходы и непредвид. ремонт</t>
  </si>
  <si>
    <t>01.2013-12.2013</t>
  </si>
  <si>
    <t>Гидрав. испытание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</si>
  <si>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</si>
  <si>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</si>
  <si>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</si>
  <si>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</si>
  <si>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5.Сверх,план</t>
  </si>
  <si>
    <t>НДС 18%</t>
  </si>
  <si>
    <t>1115м2</t>
  </si>
  <si>
    <t>1921м2</t>
  </si>
  <si>
    <t>11764м3</t>
  </si>
  <si>
    <t>Стоимость работ(план)</t>
  </si>
  <si>
    <t>Стоимость работ(факт)</t>
  </si>
  <si>
    <t>Разница м/у планом и фактом</t>
  </si>
  <si>
    <t>Примечание</t>
  </si>
  <si>
    <t>Снятие ежемесячных объемов при проверке</t>
  </si>
  <si>
    <t>КГМ вывезенно меньше запланированного</t>
  </si>
  <si>
    <t>Расход фактический меньше запланированного</t>
  </si>
  <si>
    <t>Переспективный план работ на 2014 г</t>
  </si>
  <si>
    <t>Отчет о выполнении годового плана мероприятий за 2014 год.                           Постановление Правительства РФ от 23 сентября № 731(раздел 11 пункт 6)</t>
  </si>
  <si>
    <t>Пуск ЦО</t>
  </si>
  <si>
    <t>Благоустройство</t>
  </si>
  <si>
    <t>Ремонт кровли</t>
  </si>
  <si>
    <t>01.2014-12.2014</t>
  </si>
  <si>
    <t>Расходы по уборке придомовой территории</t>
  </si>
  <si>
    <t>Расходы на уборку КГМ</t>
  </si>
  <si>
    <t>Общеэксплатационные расходы</t>
  </si>
  <si>
    <t>Сверх,план</t>
  </si>
  <si>
    <t>Увеличение стоимости на ГСМ, талоны,материалы,спец.одежду,зап.части.</t>
  </si>
  <si>
    <t>Вывезенно мусора больше запланированного</t>
  </si>
  <si>
    <t>работа произведенна без осмотра системы и без промывки</t>
  </si>
  <si>
    <t>расход фактический больше запланированного</t>
  </si>
  <si>
    <t>Увеличение стоимости материала</t>
  </si>
  <si>
    <t>август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</si>
</sst>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/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1" fontId="2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1" fontId="4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wrapText="1"/>
    </xf>
    <xf numFmtId="1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2" fontId="2" fillId="4" borderId="1" xfId="0" applyNumberFormat="1" applyFont="1" applyFill="1" applyBorder="1"/>
    <xf numFmtId="0" fontId="4" fillId="4" borderId="1" xfId="0" applyFont="1" applyFill="1" applyBorder="1"/>
    <xf numFmtId="0" fontId="2" fillId="4" borderId="1" xfId="0" applyFont="1" applyFill="1" applyBorder="1"/>
    <xf numFmtId="1" fontId="4" fillId="4" borderId="1" xfId="0" applyNumberFormat="1" applyFont="1" applyFill="1" applyBorder="1" applyAlignment="1">
      <alignment horizontal="left" vertical="center" wrapText="1"/>
    </xf>
    <xf numFmtId="2" fontId="0" fillId="4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 applyAlignment="1">
      <alignment wrapText="1"/>
    </xf>
    <xf numFmtId="0" fontId="0" fillId="4" borderId="1" xfId="0" applyNumberFormat="1" applyFill="1" applyBorder="1" applyAlignment="1">
      <alignment wrapText="1"/>
    </xf>
    <xf numFmtId="0" fontId="9" fillId="4" borderId="1" xfId="0" applyNumberFormat="1" applyFont="1" applyFill="1" applyBorder="1" applyAlignment="1">
      <alignment wrapText="1"/>
    </xf>
    <xf numFmtId="0" fontId="11" fillId="4" borderId="1" xfId="0" applyNumberFormat="1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9;&#1072;%202013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50;&#1086;&#1087;&#1080;&#1103;%20&#1079;&#1072;&#1090;&#1088;&#1072;&#1090;&#1099;%20&#1087;&#1086;&#1089;&#1083;&#1077;&#1076;&#1085;&#1080;&#1077;%2045&#1078;&#1101;&#10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 refreshError="1"/>
      <sheetData sheetId="1" refreshError="1"/>
      <sheetData sheetId="2">
        <row r="14">
          <cell r="F14">
            <v>2988.8831867785429</v>
          </cell>
          <cell r="I14">
            <v>426.62844108441158</v>
          </cell>
          <cell r="L14">
            <v>367.09326786005454</v>
          </cell>
          <cell r="O14">
            <v>27.393921333611036</v>
          </cell>
          <cell r="X14">
            <v>712.62</v>
          </cell>
          <cell r="AJ14">
            <v>1073.2</v>
          </cell>
          <cell r="AK14">
            <v>1073.2</v>
          </cell>
          <cell r="AN14">
            <v>8564.77</v>
          </cell>
          <cell r="AU14">
            <v>1598.722645241844</v>
          </cell>
          <cell r="BI14">
            <v>9531.239518784103</v>
          </cell>
          <cell r="BL14">
            <v>575.62549976844002</v>
          </cell>
          <cell r="BM14">
            <v>14170.275092631035</v>
          </cell>
          <cell r="BN14">
            <v>14035.077182631034</v>
          </cell>
          <cell r="BO14">
            <v>152.10595666576563</v>
          </cell>
          <cell r="CG14">
            <v>2501.8721539999997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кв13 "/>
      <sheetName val="март13  "/>
      <sheetName val="фев13 "/>
      <sheetName val="ян13  "/>
    </sheetNames>
    <sheetDataSet>
      <sheetData sheetId="0">
        <row r="73">
          <cell r="K73">
            <v>303.83565850853086</v>
          </cell>
          <cell r="X73">
            <v>8801.6999999999989</v>
          </cell>
          <cell r="AN73">
            <v>1859.13</v>
          </cell>
          <cell r="AO73">
            <v>561.45726000000002</v>
          </cell>
          <cell r="AQ73">
            <v>5822.1564861250736</v>
          </cell>
          <cell r="AR73">
            <v>1009.8253266900124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opLeftCell="A16" workbookViewId="0">
      <selection activeCell="E25" sqref="E25"/>
    </sheetView>
  </sheetViews>
  <sheetFormatPr defaultRowHeight="15"/>
  <cols>
    <col min="1" max="1" width="41.42578125" customWidth="1"/>
    <col min="2" max="2" width="12.140625" customWidth="1"/>
    <col min="3" max="3" width="14" customWidth="1"/>
    <col min="4" max="4" width="11.42578125" customWidth="1"/>
    <col min="5" max="5" width="14.42578125" customWidth="1"/>
    <col min="6" max="6" width="18.28515625" customWidth="1"/>
  </cols>
  <sheetData>
    <row r="1" spans="1:5">
      <c r="A1" s="32" t="s">
        <v>26</v>
      </c>
      <c r="B1" s="32"/>
      <c r="C1" s="32"/>
      <c r="D1" s="32"/>
      <c r="E1" s="32"/>
    </row>
    <row r="3" spans="1:5" ht="36">
      <c r="A3" s="10" t="s">
        <v>27</v>
      </c>
      <c r="B3" s="10" t="s">
        <v>28</v>
      </c>
      <c r="C3" s="11" t="s">
        <v>29</v>
      </c>
      <c r="D3" s="11" t="s">
        <v>30</v>
      </c>
      <c r="E3" s="11" t="s">
        <v>31</v>
      </c>
    </row>
    <row r="4" spans="1:5">
      <c r="A4" s="12" t="str">
        <f>A25</f>
        <v>40 лет Октября  9</v>
      </c>
      <c r="B4" s="13"/>
      <c r="C4" s="13"/>
      <c r="D4" s="13"/>
      <c r="E4" s="13"/>
    </row>
    <row r="5" spans="1:5">
      <c r="A5" s="13" t="s">
        <v>32</v>
      </c>
      <c r="B5" s="14">
        <v>23</v>
      </c>
      <c r="C5" s="14"/>
      <c r="D5" s="14"/>
      <c r="E5" s="14"/>
    </row>
    <row r="6" spans="1:5">
      <c r="A6" s="15" t="s">
        <v>33</v>
      </c>
      <c r="B6" s="14"/>
      <c r="C6" s="16">
        <f>7731.12+19644.6</f>
        <v>27375.719999999998</v>
      </c>
      <c r="D6" s="14"/>
      <c r="E6" s="17" t="s">
        <v>34</v>
      </c>
    </row>
    <row r="7" spans="1:5">
      <c r="A7" s="15" t="s">
        <v>35</v>
      </c>
      <c r="B7" s="14" t="s">
        <v>44</v>
      </c>
      <c r="C7" s="14">
        <v>9338.16</v>
      </c>
      <c r="D7" s="14"/>
      <c r="E7" s="17" t="s">
        <v>34</v>
      </c>
    </row>
    <row r="8" spans="1:5" ht="33.75" customHeight="1">
      <c r="A8" s="18" t="str">
        <f>A29</f>
        <v>Замена канализационных труб,труб ХГВС и арматуры и радиаторов</v>
      </c>
      <c r="B8" s="14"/>
      <c r="C8" s="19">
        <f>B29</f>
        <v>712.62</v>
      </c>
      <c r="D8" s="14"/>
      <c r="E8" s="17" t="s">
        <v>34</v>
      </c>
    </row>
    <row r="9" spans="1:5">
      <c r="A9" s="18" t="str">
        <f>A30</f>
        <v>Остекление</v>
      </c>
      <c r="B9" s="14"/>
      <c r="C9" s="19">
        <f>B30</f>
        <v>1073.2</v>
      </c>
      <c r="D9" s="14"/>
      <c r="E9" s="17" t="s">
        <v>34</v>
      </c>
    </row>
    <row r="10" spans="1:5">
      <c r="A10" s="18" t="str">
        <f>A31</f>
        <v>Покраска к/площадки</v>
      </c>
      <c r="B10" s="14"/>
      <c r="C10" s="19">
        <f>B31</f>
        <v>1073.2</v>
      </c>
      <c r="D10" s="14"/>
      <c r="E10" s="17" t="s">
        <v>34</v>
      </c>
    </row>
    <row r="11" spans="1:5">
      <c r="A11" s="18" t="str">
        <f>A32</f>
        <v>Смена труб и арматуры ЦО</v>
      </c>
      <c r="B11" s="14"/>
      <c r="C11" s="19">
        <f>B32</f>
        <v>8564.77</v>
      </c>
      <c r="D11" s="14"/>
      <c r="E11" s="17" t="s">
        <v>34</v>
      </c>
    </row>
    <row r="12" spans="1:5">
      <c r="A12" s="18" t="str">
        <f>A33</f>
        <v>Смена труб ЦО</v>
      </c>
      <c r="B12" s="14"/>
      <c r="C12" s="19">
        <f>B33</f>
        <v>6000</v>
      </c>
      <c r="D12" s="14"/>
      <c r="E12" s="17"/>
    </row>
    <row r="13" spans="1:5">
      <c r="A13" s="15" t="s">
        <v>36</v>
      </c>
      <c r="B13" s="14" t="s">
        <v>42</v>
      </c>
      <c r="C13" s="14">
        <v>13490.64</v>
      </c>
      <c r="D13" s="14"/>
      <c r="E13" s="17" t="s">
        <v>34</v>
      </c>
    </row>
    <row r="14" spans="1:5">
      <c r="A14" s="15" t="s">
        <v>37</v>
      </c>
      <c r="B14" s="14" t="s">
        <v>43</v>
      </c>
      <c r="C14" s="14">
        <v>51334.2</v>
      </c>
      <c r="D14" s="14"/>
      <c r="E14" s="17" t="s">
        <v>34</v>
      </c>
    </row>
    <row r="15" spans="1:5">
      <c r="A15" s="15" t="s">
        <v>38</v>
      </c>
      <c r="B15" s="14"/>
      <c r="C15" s="19">
        <v>4361.88</v>
      </c>
      <c r="D15" s="14"/>
      <c r="E15" s="17" t="s">
        <v>34</v>
      </c>
    </row>
    <row r="16" spans="1:5">
      <c r="A16" s="15" t="s">
        <v>39</v>
      </c>
      <c r="B16" s="14"/>
      <c r="C16" s="14">
        <v>39296.519999999997</v>
      </c>
      <c r="D16" s="14"/>
      <c r="E16" s="17" t="s">
        <v>34</v>
      </c>
    </row>
    <row r="17" spans="1:7">
      <c r="A17" s="20" t="s">
        <v>40</v>
      </c>
      <c r="B17" s="14"/>
      <c r="C17" s="19">
        <f>B28</f>
        <v>394.48718919366559</v>
      </c>
      <c r="D17" s="14"/>
      <c r="E17" s="17"/>
    </row>
    <row r="18" spans="1:7">
      <c r="A18" s="15" t="s">
        <v>8</v>
      </c>
      <c r="B18" s="14"/>
      <c r="C18" s="19">
        <f>SUM(C6:C17)</f>
        <v>163015.39718919367</v>
      </c>
      <c r="D18" s="14"/>
      <c r="E18" s="14"/>
    </row>
    <row r="19" spans="1:7">
      <c r="A19" s="15" t="s">
        <v>41</v>
      </c>
      <c r="B19" s="14"/>
      <c r="C19" s="19">
        <f>C18*0.18</f>
        <v>29342.771494054858</v>
      </c>
      <c r="D19" s="14"/>
      <c r="E19" s="14"/>
    </row>
    <row r="20" spans="1:7">
      <c r="A20" s="15" t="s">
        <v>10</v>
      </c>
      <c r="B20" s="14"/>
      <c r="C20" s="19">
        <f>C18+C19</f>
        <v>192358.16868324851</v>
      </c>
      <c r="D20" s="14"/>
      <c r="E20" s="14"/>
    </row>
    <row r="22" spans="1:7">
      <c r="A22" s="30" t="s">
        <v>0</v>
      </c>
      <c r="B22" s="31"/>
      <c r="C22" s="31"/>
    </row>
    <row r="23" spans="1:7">
      <c r="A23" s="31"/>
      <c r="B23" s="31"/>
      <c r="C23" s="31"/>
    </row>
    <row r="24" spans="1:7">
      <c r="A24" s="31"/>
      <c r="B24" s="31"/>
      <c r="C24" s="31"/>
    </row>
    <row r="25" spans="1:7" ht="35.25" customHeight="1">
      <c r="A25" s="22" t="s">
        <v>19</v>
      </c>
      <c r="B25" s="26" t="s">
        <v>45</v>
      </c>
      <c r="C25" s="26" t="s">
        <v>1</v>
      </c>
      <c r="D25" s="27" t="s">
        <v>46</v>
      </c>
      <c r="E25" s="28" t="s">
        <v>47</v>
      </c>
      <c r="F25" s="28" t="s">
        <v>48</v>
      </c>
      <c r="G25" s="21"/>
    </row>
    <row r="26" spans="1:7" ht="20.100000000000001" customHeight="1">
      <c r="A26" s="2" t="s">
        <v>6</v>
      </c>
      <c r="B26" s="4">
        <v>48789.760000000002</v>
      </c>
      <c r="C26" s="1" t="s">
        <v>7</v>
      </c>
      <c r="D26" s="25">
        <f>C14</f>
        <v>51334.2</v>
      </c>
      <c r="E26" s="25">
        <f>B26-D26</f>
        <v>-2544.4399999999951</v>
      </c>
      <c r="F26" s="23" t="s">
        <v>49</v>
      </c>
      <c r="G26" s="21"/>
    </row>
    <row r="27" spans="1:7" ht="20.100000000000001" customHeight="1">
      <c r="A27" s="2" t="s">
        <v>2</v>
      </c>
      <c r="B27" s="4">
        <f>[1]год2013!$F$14+[1]год2013!$I$14+'[2]1кв13 '!$K$73</f>
        <v>3719.3472863714851</v>
      </c>
      <c r="C27" s="1" t="s">
        <v>7</v>
      </c>
      <c r="D27" s="25">
        <f>C15</f>
        <v>4361.88</v>
      </c>
      <c r="E27" s="25">
        <f t="shared" ref="E27:E37" si="0">B27-D27</f>
        <v>-642.53271362851501</v>
      </c>
      <c r="F27" s="23" t="s">
        <v>50</v>
      </c>
      <c r="G27" s="21"/>
    </row>
    <row r="28" spans="1:7" ht="20.100000000000001" customHeight="1">
      <c r="A28" s="3" t="s">
        <v>11</v>
      </c>
      <c r="B28" s="4">
        <f>[1]год2013!$L$14+[1]год2013!$O$14</f>
        <v>394.48718919366559</v>
      </c>
      <c r="C28" s="1"/>
      <c r="D28" s="25">
        <f t="shared" ref="D28:D33" si="1">B28</f>
        <v>394.48718919366559</v>
      </c>
      <c r="E28" s="25">
        <f t="shared" si="0"/>
        <v>0</v>
      </c>
      <c r="F28" s="23"/>
      <c r="G28" s="21"/>
    </row>
    <row r="29" spans="1:7" ht="28.5" customHeight="1">
      <c r="A29" s="2" t="s">
        <v>3</v>
      </c>
      <c r="B29" s="4">
        <f>[1]год2013!$X$14</f>
        <v>712.62</v>
      </c>
      <c r="C29" s="6" t="s">
        <v>16</v>
      </c>
      <c r="D29" s="25">
        <f t="shared" si="1"/>
        <v>712.62</v>
      </c>
      <c r="E29" s="25">
        <f t="shared" si="0"/>
        <v>0</v>
      </c>
      <c r="F29" s="23"/>
      <c r="G29" s="21"/>
    </row>
    <row r="30" spans="1:7" ht="20.100000000000001" customHeight="1">
      <c r="A30" s="2" t="s">
        <v>20</v>
      </c>
      <c r="B30" s="4">
        <f>[1]год2013!$AJ$14</f>
        <v>1073.2</v>
      </c>
      <c r="C30" s="6" t="s">
        <v>14</v>
      </c>
      <c r="D30" s="25">
        <f t="shared" si="1"/>
        <v>1073.2</v>
      </c>
      <c r="E30" s="25">
        <f t="shared" si="0"/>
        <v>0</v>
      </c>
      <c r="F30" s="23"/>
      <c r="G30" s="21"/>
    </row>
    <row r="31" spans="1:7" ht="20.100000000000001" customHeight="1">
      <c r="A31" s="2" t="s">
        <v>21</v>
      </c>
      <c r="B31" s="4">
        <f>[1]год2013!$AK$14</f>
        <v>1073.2</v>
      </c>
      <c r="C31" s="6" t="s">
        <v>24</v>
      </c>
      <c r="D31" s="25">
        <f t="shared" si="1"/>
        <v>1073.2</v>
      </c>
      <c r="E31" s="25">
        <f t="shared" si="0"/>
        <v>0</v>
      </c>
      <c r="F31" s="23"/>
      <c r="G31" s="21"/>
    </row>
    <row r="32" spans="1:7" ht="20.100000000000001" customHeight="1">
      <c r="A32" s="2" t="s">
        <v>17</v>
      </c>
      <c r="B32" s="4">
        <f>[1]год2013!$AN$14</f>
        <v>8564.77</v>
      </c>
      <c r="C32" s="6" t="s">
        <v>25</v>
      </c>
      <c r="D32" s="25">
        <f t="shared" si="1"/>
        <v>8564.77</v>
      </c>
      <c r="E32" s="25">
        <f t="shared" si="0"/>
        <v>0</v>
      </c>
      <c r="F32" s="23"/>
      <c r="G32" s="21"/>
    </row>
    <row r="33" spans="1:7" ht="20.100000000000001" customHeight="1">
      <c r="A33" s="2" t="s">
        <v>18</v>
      </c>
      <c r="B33" s="4">
        <v>6000</v>
      </c>
      <c r="C33" s="6" t="s">
        <v>22</v>
      </c>
      <c r="D33" s="25">
        <f t="shared" si="1"/>
        <v>6000</v>
      </c>
      <c r="E33" s="25">
        <f t="shared" si="0"/>
        <v>0</v>
      </c>
      <c r="F33" s="23"/>
      <c r="G33" s="21"/>
    </row>
    <row r="34" spans="1:7" ht="20.100000000000001" customHeight="1">
      <c r="A34" s="2" t="s">
        <v>12</v>
      </c>
      <c r="B34" s="4">
        <v>9379</v>
      </c>
      <c r="C34" s="6" t="s">
        <v>23</v>
      </c>
      <c r="D34" s="25">
        <f>C7</f>
        <v>9338.16</v>
      </c>
      <c r="E34" s="25">
        <f t="shared" si="0"/>
        <v>40.840000000000146</v>
      </c>
      <c r="F34" s="23"/>
      <c r="G34" s="21"/>
    </row>
    <row r="35" spans="1:7" ht="20.100000000000001" customHeight="1">
      <c r="A35" s="2" t="s">
        <v>4</v>
      </c>
      <c r="B35" s="4">
        <f>[1]год2013!$AU$14+'[2]1кв13 '!$X$73</f>
        <v>10400.422645241842</v>
      </c>
      <c r="C35" s="1" t="s">
        <v>15</v>
      </c>
      <c r="D35" s="25">
        <f>C13</f>
        <v>13490.64</v>
      </c>
      <c r="E35" s="25">
        <f t="shared" si="0"/>
        <v>-3090.2173547581569</v>
      </c>
      <c r="F35" s="23" t="s">
        <v>49</v>
      </c>
      <c r="G35" s="21"/>
    </row>
    <row r="36" spans="1:7" ht="20.100000000000001" customHeight="1">
      <c r="A36" s="2" t="s">
        <v>5</v>
      </c>
      <c r="B36" s="4">
        <f>[1]год2013!$BI$14+[1]год2013!$BL$14+[1]год2013!$BM$14+[1]год2013!$BN$14+[1]год2013!$BO$14+[1]год2013!$CG$14+'[2]1кв13 '!$AN$73+'[2]1кв13 '!$AO$73+'[2]1кв13 '!$AQ$73+'[2]1кв13 '!$AR$73</f>
        <v>50218.764477295459</v>
      </c>
      <c r="C36" s="1" t="s">
        <v>7</v>
      </c>
      <c r="D36" s="25">
        <f>C6</f>
        <v>27375.719999999998</v>
      </c>
      <c r="E36" s="25">
        <f t="shared" si="0"/>
        <v>22843.044477295462</v>
      </c>
      <c r="F36" s="23"/>
      <c r="G36" s="21"/>
    </row>
    <row r="37" spans="1:7" ht="20.100000000000001" customHeight="1">
      <c r="A37" s="2" t="s">
        <v>13</v>
      </c>
      <c r="B37" s="4">
        <v>24151.7</v>
      </c>
      <c r="C37" s="1" t="s">
        <v>7</v>
      </c>
      <c r="D37" s="25">
        <f>C16</f>
        <v>39296.519999999997</v>
      </c>
      <c r="E37" s="25">
        <f t="shared" si="0"/>
        <v>-15144.819999999996</v>
      </c>
      <c r="F37" s="23" t="s">
        <v>51</v>
      </c>
      <c r="G37" s="21"/>
    </row>
    <row r="38" spans="1:7" ht="20.100000000000001" customHeight="1">
      <c r="A38" s="5" t="s">
        <v>8</v>
      </c>
      <c r="B38" s="4">
        <f>SUM(B26:B37)</f>
        <v>164477.27159810247</v>
      </c>
      <c r="C38" s="1"/>
      <c r="D38" s="25">
        <f>SUM(D26:D37)</f>
        <v>163015.39718919367</v>
      </c>
      <c r="E38" s="24"/>
      <c r="F38" s="23"/>
      <c r="G38" s="21"/>
    </row>
    <row r="39" spans="1:7" ht="20.100000000000001" customHeight="1">
      <c r="A39" s="5" t="s">
        <v>9</v>
      </c>
      <c r="B39" s="4">
        <f>B38*0.18</f>
        <v>29605.908887658443</v>
      </c>
      <c r="C39" s="1"/>
      <c r="D39" s="25">
        <f>D38*0.18</f>
        <v>29342.771494054858</v>
      </c>
      <c r="E39" s="24"/>
      <c r="F39" s="23"/>
      <c r="G39" s="21"/>
    </row>
    <row r="40" spans="1:7" ht="20.100000000000001" customHeight="1">
      <c r="A40" s="7" t="s">
        <v>10</v>
      </c>
      <c r="B40" s="8">
        <f>B38+B39</f>
        <v>194083.18048576091</v>
      </c>
      <c r="C40" s="9"/>
      <c r="D40" s="25">
        <f>D38+D39</f>
        <v>192358.16868324851</v>
      </c>
      <c r="E40" s="24"/>
      <c r="F40" s="29"/>
      <c r="G40" s="21"/>
    </row>
  </sheetData>
  <mergeCells count="2">
    <mergeCell ref="A22:C24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I31" sqref="I31"/>
    </sheetView>
  </sheetViews>
  <sheetFormatPr defaultRowHeight="15"/>
  <cols>
    <col min="1" max="1" width="41.42578125" customWidth="1"/>
    <col min="2" max="2" width="12.140625" customWidth="1"/>
    <col min="3" max="3" width="14" customWidth="1"/>
    <col min="4" max="4" width="11.42578125" customWidth="1"/>
    <col min="5" max="5" width="14.42578125" customWidth="1"/>
    <col min="6" max="6" width="18.28515625" customWidth="1"/>
  </cols>
  <sheetData>
    <row r="1" spans="1:5">
      <c r="A1" s="32" t="s">
        <v>52</v>
      </c>
      <c r="B1" s="32"/>
      <c r="C1" s="32"/>
      <c r="D1" s="32"/>
      <c r="E1" s="32"/>
    </row>
    <row r="3" spans="1:5" ht="36">
      <c r="A3" s="10" t="s">
        <v>27</v>
      </c>
      <c r="B3" s="10" t="s">
        <v>28</v>
      </c>
      <c r="C3" s="11" t="s">
        <v>29</v>
      </c>
      <c r="D3" s="11" t="s">
        <v>30</v>
      </c>
      <c r="E3" s="11" t="s">
        <v>31</v>
      </c>
    </row>
    <row r="4" spans="1:5">
      <c r="A4" s="12" t="str">
        <f>A23</f>
        <v>40 лет Октября  9</v>
      </c>
      <c r="B4" s="13"/>
      <c r="C4" s="13"/>
      <c r="D4" s="13"/>
      <c r="E4" s="13"/>
    </row>
    <row r="5" spans="1:5">
      <c r="A5" s="13" t="s">
        <v>32</v>
      </c>
      <c r="B5" s="14">
        <v>23</v>
      </c>
      <c r="C5" s="14"/>
      <c r="D5" s="14"/>
      <c r="E5" s="14"/>
    </row>
    <row r="6" spans="1:5">
      <c r="A6" s="15" t="s">
        <v>33</v>
      </c>
      <c r="B6" s="14"/>
      <c r="C6" s="43">
        <f>B31</f>
        <v>43768.43</v>
      </c>
      <c r="D6" s="14"/>
      <c r="E6" s="17" t="s">
        <v>57</v>
      </c>
    </row>
    <row r="7" spans="1:5">
      <c r="A7" s="15" t="s">
        <v>35</v>
      </c>
      <c r="B7" s="14" t="s">
        <v>44</v>
      </c>
      <c r="C7" s="43">
        <f>B28</f>
        <v>7413.52</v>
      </c>
      <c r="D7" s="14"/>
      <c r="E7" s="17" t="s">
        <v>57</v>
      </c>
    </row>
    <row r="8" spans="1:5" ht="16.5" customHeight="1">
      <c r="A8" s="15" t="s">
        <v>54</v>
      </c>
      <c r="B8" s="14"/>
      <c r="C8" s="43">
        <f>B29</f>
        <v>407.9</v>
      </c>
      <c r="D8" s="14"/>
      <c r="E8" s="17" t="s">
        <v>57</v>
      </c>
    </row>
    <row r="9" spans="1:5">
      <c r="A9" s="18" t="str">
        <f>A27</f>
        <v>Ремонт кровли</v>
      </c>
      <c r="B9" s="14"/>
      <c r="C9" s="43">
        <f>B27</f>
        <v>1381.59</v>
      </c>
      <c r="D9" s="14"/>
      <c r="E9" s="17" t="s">
        <v>57</v>
      </c>
    </row>
    <row r="10" spans="1:5">
      <c r="A10" s="15" t="s">
        <v>36</v>
      </c>
      <c r="B10" s="14" t="s">
        <v>42</v>
      </c>
      <c r="C10" s="43">
        <f>B30</f>
        <v>16568.900000000001</v>
      </c>
      <c r="D10" s="14"/>
      <c r="E10" s="17" t="s">
        <v>57</v>
      </c>
    </row>
    <row r="11" spans="1:5">
      <c r="A11" s="15" t="s">
        <v>58</v>
      </c>
      <c r="B11" s="14" t="s">
        <v>43</v>
      </c>
      <c r="C11" s="43">
        <f>B24</f>
        <v>55207.62</v>
      </c>
      <c r="D11" s="14"/>
      <c r="E11" s="17" t="s">
        <v>57</v>
      </c>
    </row>
    <row r="12" spans="1:5">
      <c r="A12" s="15" t="s">
        <v>59</v>
      </c>
      <c r="B12" s="14"/>
      <c r="C12" s="43">
        <f>B25</f>
        <v>4354.67</v>
      </c>
      <c r="D12" s="14"/>
      <c r="E12" s="17" t="s">
        <v>57</v>
      </c>
    </row>
    <row r="13" spans="1:5">
      <c r="A13" s="15" t="s">
        <v>60</v>
      </c>
      <c r="B13" s="14"/>
      <c r="C13" s="43">
        <f>B32</f>
        <v>28607.38</v>
      </c>
      <c r="D13" s="14"/>
      <c r="E13" s="17" t="s">
        <v>57</v>
      </c>
    </row>
    <row r="14" spans="1:5">
      <c r="A14" s="20" t="s">
        <v>61</v>
      </c>
      <c r="B14" s="14"/>
      <c r="C14" s="43">
        <f>B26</f>
        <v>1763.06</v>
      </c>
      <c r="D14" s="14"/>
      <c r="E14" s="17" t="s">
        <v>57</v>
      </c>
    </row>
    <row r="15" spans="1:5">
      <c r="A15" s="18" t="str">
        <f>A33</f>
        <v>Благоустройство</v>
      </c>
      <c r="B15" s="14"/>
      <c r="C15" s="43">
        <f>B33</f>
        <v>1254.02</v>
      </c>
      <c r="D15" s="14"/>
      <c r="E15" s="17" t="s">
        <v>57</v>
      </c>
    </row>
    <row r="16" spans="1:5">
      <c r="A16" s="44" t="s">
        <v>8</v>
      </c>
      <c r="B16" s="45"/>
      <c r="C16" s="43">
        <f>SUM(C6:C15)</f>
        <v>160727.08999999997</v>
      </c>
      <c r="D16" s="45"/>
      <c r="E16" s="45"/>
    </row>
    <row r="17" spans="1:7">
      <c r="A17" s="44" t="s">
        <v>41</v>
      </c>
      <c r="B17" s="45"/>
      <c r="C17" s="43">
        <f>C16*0.18</f>
        <v>28930.876199999992</v>
      </c>
      <c r="D17" s="45"/>
      <c r="E17" s="45"/>
    </row>
    <row r="18" spans="1:7">
      <c r="A18" s="44" t="s">
        <v>10</v>
      </c>
      <c r="B18" s="45"/>
      <c r="C18" s="43">
        <f>C16+C17</f>
        <v>189657.96619999997</v>
      </c>
      <c r="D18" s="45"/>
      <c r="E18" s="45"/>
    </row>
    <row r="20" spans="1:7">
      <c r="A20" s="30" t="s">
        <v>53</v>
      </c>
      <c r="B20" s="31"/>
      <c r="C20" s="31"/>
    </row>
    <row r="21" spans="1:7" ht="35.25" customHeight="1">
      <c r="A21" s="31"/>
      <c r="B21" s="31"/>
      <c r="C21" s="31"/>
      <c r="G21" s="21"/>
    </row>
    <row r="22" spans="1:7" ht="24" customHeight="1">
      <c r="A22" s="31"/>
      <c r="B22" s="31"/>
      <c r="C22" s="31"/>
      <c r="G22" s="21"/>
    </row>
    <row r="23" spans="1:7" ht="24.75" customHeight="1">
      <c r="A23" s="22" t="s">
        <v>19</v>
      </c>
      <c r="B23" s="26" t="s">
        <v>45</v>
      </c>
      <c r="C23" s="26" t="s">
        <v>1</v>
      </c>
      <c r="D23" s="27" t="s">
        <v>46</v>
      </c>
      <c r="E23" s="28" t="s">
        <v>47</v>
      </c>
      <c r="F23" s="28" t="s">
        <v>48</v>
      </c>
      <c r="G23" s="21"/>
    </row>
    <row r="24" spans="1:7" ht="23.25" customHeight="1">
      <c r="A24" s="2" t="s">
        <v>6</v>
      </c>
      <c r="B24" s="39">
        <v>55207.62</v>
      </c>
      <c r="C24" s="1" t="s">
        <v>7</v>
      </c>
      <c r="D24" s="33">
        <v>48855.57</v>
      </c>
      <c r="E24" s="25">
        <f>B24-D24</f>
        <v>6352.0500000000029</v>
      </c>
      <c r="F24" s="46" t="s">
        <v>62</v>
      </c>
      <c r="G24" s="21"/>
    </row>
    <row r="25" spans="1:7" ht="23.25" customHeight="1">
      <c r="A25" s="2" t="s">
        <v>2</v>
      </c>
      <c r="B25" s="39">
        <v>4354.67</v>
      </c>
      <c r="C25" s="1" t="s">
        <v>7</v>
      </c>
      <c r="D25" s="33">
        <v>3530.9</v>
      </c>
      <c r="E25" s="25">
        <f t="shared" ref="E25:E32" si="0">B25-D25</f>
        <v>823.77</v>
      </c>
      <c r="F25" s="47" t="s">
        <v>63</v>
      </c>
      <c r="G25" s="21"/>
    </row>
    <row r="26" spans="1:7" ht="20.100000000000001" customHeight="1">
      <c r="A26" s="3" t="s">
        <v>11</v>
      </c>
      <c r="B26" s="39">
        <f>D26</f>
        <v>1763.06</v>
      </c>
      <c r="C26" s="1"/>
      <c r="D26" s="33">
        <v>1763.06</v>
      </c>
      <c r="E26" s="25">
        <f t="shared" si="0"/>
        <v>0</v>
      </c>
      <c r="F26" s="23"/>
      <c r="G26" s="21"/>
    </row>
    <row r="27" spans="1:7" ht="24" customHeight="1">
      <c r="A27" s="2" t="s">
        <v>56</v>
      </c>
      <c r="B27" s="39">
        <f>D27</f>
        <v>1381.59</v>
      </c>
      <c r="C27" s="6" t="s">
        <v>67</v>
      </c>
      <c r="D27" s="33">
        <v>1381.59</v>
      </c>
      <c r="E27" s="25">
        <f t="shared" si="0"/>
        <v>0</v>
      </c>
      <c r="F27" s="23"/>
      <c r="G27" s="21"/>
    </row>
    <row r="28" spans="1:7" ht="21.75" customHeight="1">
      <c r="A28" s="2" t="s">
        <v>12</v>
      </c>
      <c r="B28" s="39">
        <v>7413.52</v>
      </c>
      <c r="C28" s="6" t="s">
        <v>23</v>
      </c>
      <c r="D28" s="33">
        <v>6596.02</v>
      </c>
      <c r="E28" s="25">
        <f t="shared" si="0"/>
        <v>817.5</v>
      </c>
      <c r="F28" s="48" t="s">
        <v>64</v>
      </c>
      <c r="G28" s="21"/>
    </row>
    <row r="29" spans="1:7" ht="23.25" customHeight="1">
      <c r="A29" s="2" t="s">
        <v>54</v>
      </c>
      <c r="B29" s="39">
        <f>D29</f>
        <v>407.9</v>
      </c>
      <c r="C29" s="6" t="s">
        <v>14</v>
      </c>
      <c r="D29" s="33">
        <v>407.9</v>
      </c>
      <c r="E29" s="25"/>
      <c r="F29" s="23"/>
      <c r="G29" s="21"/>
    </row>
    <row r="30" spans="1:7" ht="24" customHeight="1">
      <c r="A30" s="2" t="s">
        <v>4</v>
      </c>
      <c r="B30" s="39">
        <v>16568.900000000001</v>
      </c>
      <c r="C30" s="1" t="s">
        <v>15</v>
      </c>
      <c r="D30" s="33">
        <v>20430.62</v>
      </c>
      <c r="E30" s="25">
        <f t="shared" si="0"/>
        <v>-3861.7199999999975</v>
      </c>
      <c r="F30" s="23" t="s">
        <v>49</v>
      </c>
      <c r="G30" s="21"/>
    </row>
    <row r="31" spans="1:7" ht="27.75" customHeight="1">
      <c r="A31" s="2" t="s">
        <v>5</v>
      </c>
      <c r="B31" s="39">
        <f>22419.93+21348.5</f>
        <v>43768.43</v>
      </c>
      <c r="C31" s="1" t="s">
        <v>7</v>
      </c>
      <c r="D31" s="33">
        <v>34551.550000000003</v>
      </c>
      <c r="E31" s="25">
        <f t="shared" si="0"/>
        <v>9216.8799999999974</v>
      </c>
      <c r="F31" s="46" t="s">
        <v>66</v>
      </c>
      <c r="G31" s="21"/>
    </row>
    <row r="32" spans="1:7" ht="24.75" customHeight="1">
      <c r="A32" s="2" t="s">
        <v>13</v>
      </c>
      <c r="B32" s="39">
        <v>28607.38</v>
      </c>
      <c r="C32" s="1" t="s">
        <v>7</v>
      </c>
      <c r="D32" s="33">
        <v>53267.91</v>
      </c>
      <c r="E32" s="25">
        <f t="shared" si="0"/>
        <v>-24660.530000000002</v>
      </c>
      <c r="F32" s="48" t="s">
        <v>65</v>
      </c>
      <c r="G32" s="21"/>
    </row>
    <row r="33" spans="1:7">
      <c r="A33" s="2" t="s">
        <v>55</v>
      </c>
      <c r="B33" s="39">
        <f>D33</f>
        <v>1254.02</v>
      </c>
      <c r="C33" s="1"/>
      <c r="D33" s="33">
        <v>1254.02</v>
      </c>
      <c r="E33" s="25"/>
      <c r="F33" s="23"/>
      <c r="G33" s="21"/>
    </row>
    <row r="34" spans="1:7">
      <c r="A34" s="34" t="s">
        <v>8</v>
      </c>
      <c r="B34" s="39">
        <f>SUM(B24:B33)</f>
        <v>160727.08999999997</v>
      </c>
      <c r="C34" s="35"/>
      <c r="D34" s="33">
        <f>SUM(D24:D33)</f>
        <v>172039.13999999998</v>
      </c>
      <c r="E34" s="40"/>
      <c r="F34" s="41"/>
      <c r="G34" s="21"/>
    </row>
    <row r="35" spans="1:7" ht="13.5" customHeight="1">
      <c r="A35" s="34" t="s">
        <v>9</v>
      </c>
      <c r="B35" s="39">
        <f>B34*0.18</f>
        <v>28930.876199999992</v>
      </c>
      <c r="C35" s="35"/>
      <c r="D35" s="33">
        <f>D34*0.18</f>
        <v>30967.045199999997</v>
      </c>
      <c r="E35" s="40"/>
      <c r="F35" s="41"/>
    </row>
    <row r="36" spans="1:7">
      <c r="A36" s="36" t="s">
        <v>10</v>
      </c>
      <c r="B36" s="39">
        <f>B34+B35</f>
        <v>189657.96619999997</v>
      </c>
      <c r="C36" s="38"/>
      <c r="D36" s="37">
        <f>D34+D35</f>
        <v>203006.18519999998</v>
      </c>
      <c r="E36" s="40"/>
      <c r="F36" s="42"/>
    </row>
  </sheetData>
  <mergeCells count="2">
    <mergeCell ref="A1:E1"/>
    <mergeCell ref="A20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2013</vt:lpstr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2002-01-14T02:19:38Z</dcterms:modified>
</cp:coreProperties>
</file>