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 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<sst xmlns="http://schemas.openxmlformats.org/spreadsheetml/2006/main" count="78" uniqueCount="59">
  <si>
    <t>Отчет о выполнении годового плана мероприятий за 2013год.                           Постановление Правительства РФ от 23 сентября № 731(раздел 11 пункт 6)</t>
  </si>
  <si>
    <t>КГМ</t>
  </si>
  <si>
    <t>Замена канализационных труб,труб ХГВС и арматуры и радиаторов</t>
  </si>
  <si>
    <t>Очистка кровли от снега и наледи</t>
  </si>
  <si>
    <t xml:space="preserve">Непредвид,профосмотры </t>
  </si>
  <si>
    <t>Расход по уборке территории</t>
  </si>
  <si>
    <t>ежемесячно</t>
  </si>
  <si>
    <t>Всего</t>
  </si>
  <si>
    <t>НДС</t>
  </si>
  <si>
    <t>Всего с НДС</t>
  </si>
  <si>
    <t>Сверхплановый объём в выходные дни</t>
  </si>
  <si>
    <t>Гидравлические испытания</t>
  </si>
  <si>
    <t>Общеэксплуатационные расходы</t>
  </si>
  <si>
    <t>сентябрь</t>
  </si>
  <si>
    <t>1,4квартал</t>
  </si>
  <si>
    <t>Смена канализации</t>
  </si>
  <si>
    <t>ноябрь</t>
  </si>
  <si>
    <t>апрель</t>
  </si>
  <si>
    <t>август</t>
  </si>
  <si>
    <t>40 лет Октября  7</t>
  </si>
  <si>
    <t>Уборка л/кл</t>
  </si>
  <si>
    <t>Уборка м/провода</t>
  </si>
  <si>
    <t>Смена вентилей</t>
  </si>
  <si>
    <t>Установка радиаторов</t>
  </si>
  <si>
    <t>Смена труб ЦО</t>
  </si>
  <si>
    <t>Установка водомеров</t>
  </si>
  <si>
    <t>Смена ХГВС и канализации</t>
  </si>
  <si>
    <t>1 квартал</t>
  </si>
  <si>
    <t>Переспективный план работ на 2013г</t>
  </si>
  <si>
    <t>Адрес</t>
  </si>
  <si>
    <t>Объем работ</t>
  </si>
  <si>
    <t>Запланировано работ на сумму руб</t>
  </si>
  <si>
    <t>Выполненно работ на сумму руб.</t>
  </si>
  <si>
    <t>Дата исполнения</t>
  </si>
  <si>
    <t>Кол-во квартир</t>
  </si>
  <si>
    <t>в т.ч. Профобходы и непредвид. ремонт</t>
  </si>
  <si>
    <t>01.2013-12.2013</t>
  </si>
  <si>
    <t>Гидрав. испытание</t>
  </si>
  <si>
    <t>Очистка кровли от снега</t>
  </si>
  <si>
    <t>2.1Расходы по уборке придомовой территории</t>
  </si>
  <si>
    <t>3.Расходы на уборку КГМ</t>
  </si>
  <si>
    <t>4.Общеэксплатационные расходы</t>
  </si>
  <si>
    <t>5.Сверх,план</t>
  </si>
  <si>
    <t>НДС 18%</t>
  </si>
  <si>
    <t>Стоимость работ(факт)</t>
  </si>
  <si>
    <t>Стоимость работ(план)</t>
  </si>
  <si>
    <t>Разница м/у планом и фактом</t>
  </si>
  <si>
    <t>Примечание</t>
  </si>
  <si>
    <t>1123м2</t>
  </si>
  <si>
    <t>3190м2</t>
  </si>
  <si>
    <t>2.1Расходы по уборке мусоропровода</t>
  </si>
  <si>
    <t>2.1Расходы по уборке л/клетки</t>
  </si>
  <si>
    <t>Увеличение стоимости материалов,ГСМ,зап/частей,привлечение стороннего транспорта</t>
  </si>
  <si>
    <t>Уборка производилась 4 мес</t>
  </si>
  <si>
    <t>Снятие объемов при ежемесячной проверке</t>
  </si>
  <si>
    <t>Увеличение стоимости материала</t>
  </si>
  <si>
    <t>Сроки осуществления плановых работ</t>
  </si>
  <si>
    <t>Вывезено меньше запланированного</t>
  </si>
  <si>
    <t>Работа произведена без промывки системы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</si>
</sst>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sz val="8"/>
      <color theme="1"/>
      <name val="Calibri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3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horizontal="center"/>
    </xf>
    <xf numFmtId="1" fontId="45" fillId="33" borderId="10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1" fontId="47" fillId="33" borderId="10" xfId="0" applyNumberFormat="1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left" vertical="top"/>
    </xf>
    <xf numFmtId="0" fontId="48" fillId="0" borderId="0" xfId="0" applyFont="1" applyAlignment="1">
      <alignment horizontal="left" vertical="top"/>
    </xf>
    <xf numFmtId="0" fontId="49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/>
    </xf>
    <xf numFmtId="1" fontId="47" fillId="0" borderId="10" xfId="0" applyNumberFormat="1" applyFont="1" applyBorder="1" applyAlignment="1">
      <alignment horizontal="left" vertical="top"/>
    </xf>
    <xf numFmtId="1" fontId="48" fillId="0" borderId="10" xfId="0" applyNumberFormat="1" applyFont="1" applyBorder="1" applyAlignment="1">
      <alignment horizontal="left" vertical="top"/>
    </xf>
    <xf numFmtId="0" fontId="48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/>
    </xf>
    <xf numFmtId="1" fontId="49" fillId="0" borderId="10" xfId="0" applyNumberFormat="1" applyFont="1" applyBorder="1" applyAlignment="1">
      <alignment horizontal="left" vertical="top" wrapText="1"/>
    </xf>
    <xf numFmtId="1" fontId="49" fillId="0" borderId="10" xfId="0" applyNumberFormat="1" applyFont="1" applyFill="1" applyBorder="1" applyAlignment="1">
      <alignment horizontal="left" vertical="top" wrapText="1"/>
    </xf>
    <xf numFmtId="2" fontId="48" fillId="0" borderId="10" xfId="0" applyNumberFormat="1" applyFont="1" applyFill="1" applyBorder="1" applyAlignment="1">
      <alignment horizontal="left" vertical="top"/>
    </xf>
    <xf numFmtId="0" fontId="48" fillId="0" borderId="10" xfId="0" applyFont="1" applyFill="1" applyBorder="1" applyAlignment="1">
      <alignment horizontal="left" vertical="top"/>
    </xf>
    <xf numFmtId="1" fontId="48" fillId="0" borderId="10" xfId="0" applyNumberFormat="1" applyFont="1" applyFill="1" applyBorder="1" applyAlignment="1">
      <alignment horizontal="left" vertical="top"/>
    </xf>
    <xf numFmtId="0" fontId="49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3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47;&#1072;&#1090;&#1088;&#1072;&#1090;&#1099;%20&#1079;&#1072;%202013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0;&#1086;&#1087;&#1080;&#1103;%20&#1079;&#1072;&#1090;&#1088;&#1072;&#1090;&#1099;%20&#1087;&#1086;&#1089;&#1083;&#1077;&#1076;&#1085;&#1080;&#1077;%2045&#1078;&#1101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  <sheetName val="Лист1"/>
      <sheetName val="год2013"/>
    </sheetNames>
    <sheetDataSet>
      <sheetData sheetId="2">
        <row r="13">
          <cell r="B13">
            <v>65151.62051436298</v>
          </cell>
          <cell r="E13">
            <v>8982.970947527687</v>
          </cell>
          <cell r="L13">
            <v>839.093537762736</v>
          </cell>
          <cell r="O13">
            <v>62.616409445505425</v>
          </cell>
          <cell r="P13">
            <v>91122.90734175676</v>
          </cell>
          <cell r="S13">
            <v>7617.85353667</v>
          </cell>
          <cell r="X13">
            <v>712.62</v>
          </cell>
          <cell r="AB13">
            <v>2574.445</v>
          </cell>
          <cell r="AE13">
            <v>483.79999999999995</v>
          </cell>
          <cell r="AI13">
            <v>5567.85</v>
          </cell>
          <cell r="AN13">
            <v>1024.73</v>
          </cell>
          <cell r="AU13">
            <v>1604.447722274976</v>
          </cell>
          <cell r="BI13">
            <v>21786.292986798777</v>
          </cell>
          <cell r="BL13">
            <v>1315.75182471414</v>
          </cell>
          <cell r="BM13">
            <v>32181.47606428656</v>
          </cell>
          <cell r="BN13">
            <v>31939.471805386558</v>
          </cell>
          <cell r="BO13">
            <v>284.67709622461143</v>
          </cell>
          <cell r="CG13">
            <v>2965.4491489999996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кв13 "/>
      <sheetName val="март13  "/>
      <sheetName val="фев13 "/>
      <sheetName val="ян13  "/>
    </sheetNames>
    <sheetDataSet>
      <sheetData sheetId="0">
        <row r="72">
          <cell r="H72">
            <v>12166.302869999996</v>
          </cell>
          <cell r="I72">
            <v>3674.2234667399985</v>
          </cell>
          <cell r="O72">
            <v>10410.911556333747</v>
          </cell>
          <cell r="P72">
            <v>3144.095290012792</v>
          </cell>
          <cell r="V72">
            <v>3186.23</v>
          </cell>
          <cell r="AA72">
            <v>326.72</v>
          </cell>
          <cell r="AN72">
            <v>2247.42</v>
          </cell>
          <cell r="AO72">
            <v>678.72084</v>
          </cell>
          <cell r="AQ72">
            <v>13308.1543876565</v>
          </cell>
          <cell r="AR72">
            <v>2308.2360263216824</v>
          </cell>
          <cell r="AW72">
            <v>2922.5948617053746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25">
      <selection activeCell="F45" sqref="F45"/>
    </sheetView>
  </sheetViews>
  <sheetFormatPr defaultColWidth="9.140625" defaultRowHeight="15"/>
  <cols>
    <col min="1" max="1" width="50.8515625" style="0" customWidth="1"/>
    <col min="2" max="2" width="16.140625" style="0" customWidth="1"/>
    <col min="3" max="3" width="20.7109375" style="0" customWidth="1"/>
    <col min="4" max="4" width="15.57421875" style="0" customWidth="1"/>
    <col min="5" max="5" width="16.8515625" style="0" customWidth="1"/>
    <col min="6" max="6" width="23.421875" style="0" customWidth="1"/>
  </cols>
  <sheetData>
    <row r="1" spans="1:5" ht="15" hidden="1">
      <c r="A1" s="28" t="s">
        <v>28</v>
      </c>
      <c r="B1" s="28"/>
      <c r="C1" s="28"/>
      <c r="D1" s="28"/>
      <c r="E1" s="28"/>
    </row>
    <row r="2" ht="15" hidden="1"/>
    <row r="3" spans="1:5" ht="24" hidden="1">
      <c r="A3" s="1" t="s">
        <v>29</v>
      </c>
      <c r="B3" s="1" t="s">
        <v>30</v>
      </c>
      <c r="C3" s="2" t="s">
        <v>31</v>
      </c>
      <c r="D3" s="2" t="s">
        <v>32</v>
      </c>
      <c r="E3" s="2" t="s">
        <v>33</v>
      </c>
    </row>
    <row r="4" spans="1:5" ht="15" hidden="1">
      <c r="A4" s="3" t="s">
        <v>19</v>
      </c>
      <c r="B4" s="4"/>
      <c r="C4" s="4"/>
      <c r="D4" s="4"/>
      <c r="E4" s="4"/>
    </row>
    <row r="5" spans="1:5" ht="15" hidden="1">
      <c r="A5" s="4" t="s">
        <v>34</v>
      </c>
      <c r="B5" s="5">
        <v>98</v>
      </c>
      <c r="C5" s="5"/>
      <c r="D5" s="5"/>
      <c r="E5" s="5"/>
    </row>
    <row r="6" spans="1:5" ht="15" hidden="1">
      <c r="A6" s="6" t="s">
        <v>35</v>
      </c>
      <c r="B6" s="5"/>
      <c r="C6" s="9">
        <v>70772.28</v>
      </c>
      <c r="D6" s="5"/>
      <c r="E6" s="7" t="s">
        <v>36</v>
      </c>
    </row>
    <row r="7" spans="1:5" ht="15" hidden="1">
      <c r="A7" s="6" t="s">
        <v>37</v>
      </c>
      <c r="B7" s="5">
        <v>22372</v>
      </c>
      <c r="C7" s="9">
        <v>17758.68</v>
      </c>
      <c r="D7" s="5"/>
      <c r="E7" s="7" t="s">
        <v>36</v>
      </c>
    </row>
    <row r="8" spans="1:5" ht="15" hidden="1">
      <c r="A8" s="8" t="str">
        <f aca="true" t="shared" si="0" ref="A8:A14">A34</f>
        <v>Установка водомеров</v>
      </c>
      <c r="B8" s="5"/>
      <c r="C8" s="9">
        <f aca="true" t="shared" si="1" ref="C8:C13">B34</f>
        <v>3186.23</v>
      </c>
      <c r="D8" s="5"/>
      <c r="E8" s="7" t="s">
        <v>36</v>
      </c>
    </row>
    <row r="9" spans="1:5" ht="15" hidden="1">
      <c r="A9" s="8" t="str">
        <f t="shared" si="0"/>
        <v>Смена ХГВС и канализации</v>
      </c>
      <c r="B9" s="5"/>
      <c r="C9" s="9">
        <f t="shared" si="1"/>
        <v>326.72</v>
      </c>
      <c r="D9" s="5"/>
      <c r="E9" s="7" t="s">
        <v>36</v>
      </c>
    </row>
    <row r="10" spans="1:5" ht="28.5" customHeight="1" hidden="1">
      <c r="A10" s="10" t="str">
        <f t="shared" si="0"/>
        <v>Замена канализационных труб,труб ХГВС и арматуры и радиаторов</v>
      </c>
      <c r="B10" s="5"/>
      <c r="C10" s="9">
        <f t="shared" si="1"/>
        <v>712.62</v>
      </c>
      <c r="D10" s="5"/>
      <c r="E10" s="7" t="s">
        <v>36</v>
      </c>
    </row>
    <row r="11" spans="1:5" ht="15" hidden="1">
      <c r="A11" s="10" t="str">
        <f t="shared" si="0"/>
        <v>Смена канализации</v>
      </c>
      <c r="B11" s="5"/>
      <c r="C11" s="9">
        <f t="shared" si="1"/>
        <v>2574.445</v>
      </c>
      <c r="D11" s="5"/>
      <c r="E11" s="7" t="s">
        <v>36</v>
      </c>
    </row>
    <row r="12" spans="1:5" ht="15" hidden="1">
      <c r="A12" s="10" t="str">
        <f t="shared" si="0"/>
        <v>Смена вентилей</v>
      </c>
      <c r="B12" s="5"/>
      <c r="C12" s="9">
        <f t="shared" si="1"/>
        <v>483.79999999999995</v>
      </c>
      <c r="D12" s="5"/>
      <c r="E12" s="7"/>
    </row>
    <row r="13" spans="1:5" ht="15" hidden="1">
      <c r="A13" s="10" t="str">
        <f t="shared" si="0"/>
        <v>Установка радиаторов</v>
      </c>
      <c r="B13" s="5"/>
      <c r="C13" s="9">
        <f t="shared" si="1"/>
        <v>5567.85</v>
      </c>
      <c r="D13" s="5"/>
      <c r="E13" s="7"/>
    </row>
    <row r="14" spans="1:5" ht="15" hidden="1">
      <c r="A14" s="10" t="str">
        <f t="shared" si="0"/>
        <v>Смена труб ЦО</v>
      </c>
      <c r="B14" s="5"/>
      <c r="C14" s="9">
        <v>1025</v>
      </c>
      <c r="D14" s="5"/>
      <c r="E14" s="7"/>
    </row>
    <row r="15" spans="1:5" ht="15" hidden="1">
      <c r="A15" s="6" t="s">
        <v>38</v>
      </c>
      <c r="B15" s="5" t="s">
        <v>48</v>
      </c>
      <c r="C15" s="9">
        <v>1355.88</v>
      </c>
      <c r="D15" s="5"/>
      <c r="E15" s="7" t="s">
        <v>36</v>
      </c>
    </row>
    <row r="16" spans="1:5" ht="15" hidden="1">
      <c r="A16" s="6" t="s">
        <v>39</v>
      </c>
      <c r="B16" s="5" t="s">
        <v>49</v>
      </c>
      <c r="C16" s="9">
        <v>64915.8</v>
      </c>
      <c r="D16" s="5"/>
      <c r="E16" s="7" t="s">
        <v>36</v>
      </c>
    </row>
    <row r="17" spans="1:5" ht="15" hidden="1">
      <c r="A17" s="6" t="s">
        <v>50</v>
      </c>
      <c r="B17" s="5"/>
      <c r="C17" s="9">
        <v>70218.36</v>
      </c>
      <c r="D17" s="5"/>
      <c r="E17" s="7"/>
    </row>
    <row r="18" spans="1:5" ht="15" hidden="1">
      <c r="A18" s="6" t="s">
        <v>51</v>
      </c>
      <c r="B18" s="5"/>
      <c r="C18" s="9">
        <f>D31</f>
        <v>65978.64</v>
      </c>
      <c r="D18" s="5"/>
      <c r="E18" s="7"/>
    </row>
    <row r="19" spans="1:5" ht="15" hidden="1">
      <c r="A19" s="6" t="s">
        <v>40</v>
      </c>
      <c r="B19" s="5"/>
      <c r="C19" s="9">
        <v>11421.36</v>
      </c>
      <c r="D19" s="5"/>
      <c r="E19" s="7" t="s">
        <v>36</v>
      </c>
    </row>
    <row r="20" spans="1:5" ht="15" hidden="1">
      <c r="A20" s="6" t="s">
        <v>41</v>
      </c>
      <c r="B20" s="5"/>
      <c r="C20" s="9">
        <v>132538.44</v>
      </c>
      <c r="D20" s="5"/>
      <c r="E20" s="7" t="s">
        <v>36</v>
      </c>
    </row>
    <row r="21" spans="1:5" ht="15" hidden="1">
      <c r="A21" s="8" t="s">
        <v>42</v>
      </c>
      <c r="B21" s="5"/>
      <c r="C21" s="9">
        <f>B32</f>
        <v>3824.304808913616</v>
      </c>
      <c r="D21" s="5"/>
      <c r="E21" s="7"/>
    </row>
    <row r="22" spans="1:5" ht="15" hidden="1">
      <c r="A22" s="6" t="s">
        <v>7</v>
      </c>
      <c r="B22" s="5"/>
      <c r="C22" s="9">
        <f>SUM(C4:C21)</f>
        <v>452660.4098089136</v>
      </c>
      <c r="D22" s="5"/>
      <c r="E22" s="5"/>
    </row>
    <row r="23" spans="1:5" ht="15" hidden="1">
      <c r="A23" s="6" t="s">
        <v>43</v>
      </c>
      <c r="B23" s="5"/>
      <c r="C23" s="9">
        <f>C22*0.18</f>
        <v>81478.87376560444</v>
      </c>
      <c r="D23" s="5"/>
      <c r="E23" s="5"/>
    </row>
    <row r="24" spans="1:5" ht="15" hidden="1">
      <c r="A24" s="6" t="s">
        <v>9</v>
      </c>
      <c r="B24" s="5"/>
      <c r="C24" s="9">
        <f>C22+C23</f>
        <v>534139.283574518</v>
      </c>
      <c r="D24" s="5"/>
      <c r="E24" s="5"/>
    </row>
    <row r="25" spans="1:6" ht="15">
      <c r="A25" s="26" t="s">
        <v>0</v>
      </c>
      <c r="B25" s="27"/>
      <c r="C25" s="27"/>
      <c r="D25" s="14"/>
      <c r="E25" s="14"/>
      <c r="F25" s="14"/>
    </row>
    <row r="26" spans="1:6" ht="15">
      <c r="A26" s="27"/>
      <c r="B26" s="27"/>
      <c r="C26" s="27"/>
      <c r="D26" s="14"/>
      <c r="E26" s="14"/>
      <c r="F26" s="14"/>
    </row>
    <row r="27" spans="1:6" ht="15">
      <c r="A27" s="27"/>
      <c r="B27" s="27"/>
      <c r="C27" s="27"/>
      <c r="D27" s="14"/>
      <c r="E27" s="14"/>
      <c r="F27" s="14"/>
    </row>
    <row r="28" spans="1:6" ht="45.75" customHeight="1">
      <c r="A28" s="15" t="s">
        <v>19</v>
      </c>
      <c r="B28" s="15" t="s">
        <v>44</v>
      </c>
      <c r="C28" s="15" t="s">
        <v>56</v>
      </c>
      <c r="D28" s="15" t="s">
        <v>45</v>
      </c>
      <c r="E28" s="21" t="s">
        <v>46</v>
      </c>
      <c r="F28" s="20" t="s">
        <v>47</v>
      </c>
    </row>
    <row r="29" spans="1:6" ht="46.5" customHeight="1">
      <c r="A29" s="12" t="s">
        <v>5</v>
      </c>
      <c r="B29" s="17">
        <f>'[1]год2013'!$B$13+'[1]год2013'!$E$13+'[2]1кв13 '!$H$72+'[2]1кв13 '!$I$72</f>
        <v>89975.11779863067</v>
      </c>
      <c r="C29" s="16" t="s">
        <v>6</v>
      </c>
      <c r="D29" s="18">
        <f>C16</f>
        <v>64915.8</v>
      </c>
      <c r="E29" s="18">
        <f>B29-D29</f>
        <v>25059.31779863067</v>
      </c>
      <c r="F29" s="19" t="s">
        <v>52</v>
      </c>
    </row>
    <row r="30" spans="1:6" ht="30.75" customHeight="1">
      <c r="A30" s="12" t="s">
        <v>1</v>
      </c>
      <c r="B30" s="17">
        <v>9206.57</v>
      </c>
      <c r="C30" s="16" t="s">
        <v>6</v>
      </c>
      <c r="D30" s="18">
        <f>C19</f>
        <v>11421.36</v>
      </c>
      <c r="E30" s="18">
        <f aca="true" t="shared" si="2" ref="E30:E47">B30-D30</f>
        <v>-2214.790000000001</v>
      </c>
      <c r="F30" s="19" t="s">
        <v>57</v>
      </c>
    </row>
    <row r="31" spans="1:6" ht="33.75" customHeight="1">
      <c r="A31" s="12" t="s">
        <v>20</v>
      </c>
      <c r="B31" s="17">
        <v>25838</v>
      </c>
      <c r="C31" s="16" t="s">
        <v>6</v>
      </c>
      <c r="D31" s="18">
        <v>65978.64</v>
      </c>
      <c r="E31" s="18">
        <f t="shared" si="2"/>
        <v>-40140.64</v>
      </c>
      <c r="F31" s="19" t="s">
        <v>53</v>
      </c>
    </row>
    <row r="32" spans="1:6" ht="33.75" customHeight="1">
      <c r="A32" s="13" t="s">
        <v>10</v>
      </c>
      <c r="B32" s="17">
        <f>'[1]год2013'!$L$13+'[1]год2013'!$O$13+'[2]1кв13 '!$AW$72</f>
        <v>3824.304808913616</v>
      </c>
      <c r="C32" s="16"/>
      <c r="D32" s="18">
        <f>B32</f>
        <v>3824.304808913616</v>
      </c>
      <c r="E32" s="18">
        <f t="shared" si="2"/>
        <v>0</v>
      </c>
      <c r="F32" s="19"/>
    </row>
    <row r="33" spans="1:6" ht="47.25" customHeight="1">
      <c r="A33" s="13" t="s">
        <v>21</v>
      </c>
      <c r="B33" s="17">
        <f>'[1]год2013'!$P$13+'[1]год2013'!$S$13+'[2]1кв13 '!$O$72+'[2]1кв13 '!$P$72</f>
        <v>112295.76772477328</v>
      </c>
      <c r="C33" s="16" t="s">
        <v>6</v>
      </c>
      <c r="D33" s="18">
        <f>C17</f>
        <v>70218.36</v>
      </c>
      <c r="E33" s="18">
        <f t="shared" si="2"/>
        <v>42077.40772477328</v>
      </c>
      <c r="F33" s="19" t="s">
        <v>54</v>
      </c>
    </row>
    <row r="34" spans="1:6" ht="19.5" customHeight="1">
      <c r="A34" s="13" t="s">
        <v>25</v>
      </c>
      <c r="B34" s="17">
        <f>'[2]1кв13 '!$V$72</f>
        <v>3186.23</v>
      </c>
      <c r="C34" s="16" t="s">
        <v>27</v>
      </c>
      <c r="D34" s="18">
        <f aca="true" t="shared" si="3" ref="D34:D40">B34</f>
        <v>3186.23</v>
      </c>
      <c r="E34" s="18">
        <f t="shared" si="2"/>
        <v>0</v>
      </c>
      <c r="F34" s="19"/>
    </row>
    <row r="35" spans="1:6" ht="19.5" customHeight="1">
      <c r="A35" s="13" t="s">
        <v>26</v>
      </c>
      <c r="B35" s="17">
        <f>'[2]1кв13 '!$AA$72</f>
        <v>326.72</v>
      </c>
      <c r="C35" s="16" t="s">
        <v>27</v>
      </c>
      <c r="D35" s="18">
        <f t="shared" si="3"/>
        <v>326.72</v>
      </c>
      <c r="E35" s="18">
        <f t="shared" si="2"/>
        <v>0</v>
      </c>
      <c r="F35" s="19"/>
    </row>
    <row r="36" spans="1:6" ht="28.5" customHeight="1">
      <c r="A36" s="12" t="s">
        <v>2</v>
      </c>
      <c r="B36" s="17">
        <f>'[1]год2013'!$X$13</f>
        <v>712.62</v>
      </c>
      <c r="C36" s="16" t="s">
        <v>17</v>
      </c>
      <c r="D36" s="18">
        <f t="shared" si="3"/>
        <v>712.62</v>
      </c>
      <c r="E36" s="18">
        <f t="shared" si="2"/>
        <v>0</v>
      </c>
      <c r="F36" s="19"/>
    </row>
    <row r="37" spans="1:6" ht="19.5" customHeight="1">
      <c r="A37" s="12" t="s">
        <v>15</v>
      </c>
      <c r="B37" s="17">
        <f>'[1]год2013'!$AB$13</f>
        <v>2574.445</v>
      </c>
      <c r="C37" s="16" t="s">
        <v>13</v>
      </c>
      <c r="D37" s="18">
        <f t="shared" si="3"/>
        <v>2574.445</v>
      </c>
      <c r="E37" s="18">
        <f t="shared" si="2"/>
        <v>0</v>
      </c>
      <c r="F37" s="19"/>
    </row>
    <row r="38" spans="1:6" ht="19.5" customHeight="1">
      <c r="A38" s="12" t="s">
        <v>22</v>
      </c>
      <c r="B38" s="17">
        <f>'[1]год2013'!$AE$13</f>
        <v>483.79999999999995</v>
      </c>
      <c r="C38" s="16" t="s">
        <v>16</v>
      </c>
      <c r="D38" s="18">
        <f t="shared" si="3"/>
        <v>483.79999999999995</v>
      </c>
      <c r="E38" s="18">
        <f t="shared" si="2"/>
        <v>0</v>
      </c>
      <c r="F38" s="19"/>
    </row>
    <row r="39" spans="1:6" ht="19.5" customHeight="1">
      <c r="A39" s="12" t="s">
        <v>23</v>
      </c>
      <c r="B39" s="17">
        <f>'[1]год2013'!$AI$13</f>
        <v>5567.85</v>
      </c>
      <c r="C39" s="16" t="s">
        <v>16</v>
      </c>
      <c r="D39" s="18">
        <f t="shared" si="3"/>
        <v>5567.85</v>
      </c>
      <c r="E39" s="18">
        <f t="shared" si="2"/>
        <v>0</v>
      </c>
      <c r="F39" s="19"/>
    </row>
    <row r="40" spans="1:6" ht="19.5" customHeight="1">
      <c r="A40" s="12" t="s">
        <v>24</v>
      </c>
      <c r="B40" s="17">
        <f>'[1]год2013'!$AN$13</f>
        <v>1024.73</v>
      </c>
      <c r="C40" s="16"/>
      <c r="D40" s="18">
        <f t="shared" si="3"/>
        <v>1024.73</v>
      </c>
      <c r="E40" s="18">
        <f t="shared" si="2"/>
        <v>0</v>
      </c>
      <c r="F40" s="19"/>
    </row>
    <row r="41" spans="1:6" ht="27.75" customHeight="1">
      <c r="A41" s="12" t="s">
        <v>11</v>
      </c>
      <c r="B41" s="17">
        <v>13004</v>
      </c>
      <c r="C41" s="16" t="s">
        <v>18</v>
      </c>
      <c r="D41" s="18">
        <f>C7</f>
        <v>17758.68</v>
      </c>
      <c r="E41" s="18">
        <f t="shared" si="2"/>
        <v>-4754.68</v>
      </c>
      <c r="F41" s="19" t="s">
        <v>58</v>
      </c>
    </row>
    <row r="42" spans="1:6" ht="19.5" customHeight="1">
      <c r="A42" s="12" t="s">
        <v>3</v>
      </c>
      <c r="B42" s="17">
        <f>'[1]год2013'!$AU$13</f>
        <v>1604.447722274976</v>
      </c>
      <c r="C42" s="16" t="s">
        <v>14</v>
      </c>
      <c r="D42" s="18">
        <f>C15</f>
        <v>1355.88</v>
      </c>
      <c r="E42" s="18">
        <f t="shared" si="2"/>
        <v>248.56772227497595</v>
      </c>
      <c r="F42" s="19"/>
    </row>
    <row r="43" spans="1:6" ht="30.75" customHeight="1">
      <c r="A43" s="12" t="s">
        <v>4</v>
      </c>
      <c r="B43" s="17">
        <f>'[1]год2013'!$BI$13+'[1]год2013'!$BL$13+'[1]год2013'!$BM$13+'[1]год2013'!$BN$13+'[1]год2013'!$BO$13+'[1]год2013'!$CG$13+'[2]1кв13 '!$AN$72+'[2]1кв13 '!$AO$72+'[2]1кв13 '!$AQ$72+'[2]1кв13 '!$AR$72</f>
        <v>109015.65018038881</v>
      </c>
      <c r="C43" s="16" t="s">
        <v>6</v>
      </c>
      <c r="D43" s="18">
        <f>C6</f>
        <v>70772.28</v>
      </c>
      <c r="E43" s="18">
        <f t="shared" si="2"/>
        <v>38243.37018038881</v>
      </c>
      <c r="F43" s="19" t="s">
        <v>55</v>
      </c>
    </row>
    <row r="44" spans="1:6" ht="19.5" customHeight="1">
      <c r="A44" s="12" t="s">
        <v>12</v>
      </c>
      <c r="B44" s="17">
        <v>82259.535</v>
      </c>
      <c r="C44" s="16" t="s">
        <v>6</v>
      </c>
      <c r="D44" s="18">
        <f>C20</f>
        <v>132538.44</v>
      </c>
      <c r="E44" s="18">
        <f t="shared" si="2"/>
        <v>-50278.905</v>
      </c>
      <c r="F44" s="19"/>
    </row>
    <row r="45" spans="1:6" ht="19.5" customHeight="1">
      <c r="A45" s="20" t="s">
        <v>7</v>
      </c>
      <c r="B45" s="17">
        <f>SUM(B29:B44)</f>
        <v>460899.78823498136</v>
      </c>
      <c r="C45" s="16"/>
      <c r="D45" s="18">
        <f>SUM(D29:D44)</f>
        <v>452660.13980891363</v>
      </c>
      <c r="E45" s="18">
        <f t="shared" si="2"/>
        <v>8239.648426067724</v>
      </c>
      <c r="F45" s="19"/>
    </row>
    <row r="46" spans="1:6" ht="19.5" customHeight="1">
      <c r="A46" s="20" t="s">
        <v>8</v>
      </c>
      <c r="B46" s="17">
        <f>B45*0.18</f>
        <v>82961.96188229664</v>
      </c>
      <c r="C46" s="16"/>
      <c r="D46" s="18">
        <f>D45*0.18</f>
        <v>81478.82516560444</v>
      </c>
      <c r="E46" s="18">
        <f t="shared" si="2"/>
        <v>1483.1367166921991</v>
      </c>
      <c r="F46" s="19"/>
    </row>
    <row r="47" spans="1:6" ht="19.5" customHeight="1">
      <c r="A47" s="22" t="s">
        <v>9</v>
      </c>
      <c r="B47" s="23">
        <f>B45+B46</f>
        <v>543861.750117278</v>
      </c>
      <c r="C47" s="24"/>
      <c r="D47" s="25">
        <f>D45+D46</f>
        <v>534138.964974518</v>
      </c>
      <c r="E47" s="18">
        <f t="shared" si="2"/>
        <v>9722.785142759909</v>
      </c>
      <c r="F47" s="19"/>
    </row>
    <row r="48" ht="15">
      <c r="F48" s="11"/>
    </row>
  </sheetData>
  <sheetProtection/>
  <mergeCells count="2">
    <mergeCell ref="A25:C27"/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2014-09-23T07:19:45Z</dcterms:modified>
  <cp:category/>
  <cp:version/>
  <cp:contentType/>
  <cp:contentStatus/>
</cp:coreProperties>
</file>