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Интернациональная,29" sheetId="1" r:id="rId1"/>
  </sheets>
  <definedNames/>
  <calcPr fullCalcOnLoad="1"/>
</workbook>
</file>

<file path=xl/sharedStrings.xml><?xml version="1.0" encoding="utf-8"?>
<sst xmlns="http://schemas.openxmlformats.org/spreadsheetml/2006/main" count="179" uniqueCount="152">
  <si>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</si>
  <si>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</si>
  <si>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</si>
  <si>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</si>
  <si>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</si>
  <si>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29,  ул. Интернациональная на 2014г.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</si>
  <si>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</si>
  <si>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</si>
  <si>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</si>
  <si>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</si>
  <si>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</si>
  <si>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</si>
  <si>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</si>
  <si>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</si>
  <si>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</si>
  <si>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5380,7кв.м.*13,05руб.*12 мес.</t>
  </si>
  <si>
    <t>1 раз в мес.</t>
  </si>
  <si>
    <t>к-во польз. Усл.</t>
  </si>
  <si>
    <t>в т. ч. вывоз мусора (население)</t>
  </si>
  <si>
    <t>((113,78руб./чел.в мес.*312чел.*6мес.*1,65/12)+(127,20 руб./чел.в мес.*312чел.*6мес.*1,65/12))*1,18</t>
  </si>
  <si>
    <t>Объем</t>
  </si>
  <si>
    <t>2. Начисление по нежилым помещениям</t>
  </si>
  <si>
    <t>Пл. подвала</t>
  </si>
  <si>
    <t>ООО "Альянс" (369,7кв.м)</t>
  </si>
  <si>
    <t>Пл. кровли</t>
  </si>
  <si>
    <t>Тех.обслуживание</t>
  </si>
  <si>
    <t>369,7кв.м.*12,05руб.*12мес.</t>
  </si>
  <si>
    <t>Пл. асфальта</t>
  </si>
  <si>
    <t>Вывоз мусора</t>
  </si>
  <si>
    <t>1,17куб.м.*176,76руб.*1,18*12мес.</t>
  </si>
  <si>
    <t>К-во л/сч</t>
  </si>
  <si>
    <t>ООО ТПК "Автолюбитель" (698,6 кв.м)</t>
  </si>
  <si>
    <t>Тр. На профосмотр</t>
  </si>
  <si>
    <t>698,6кв.м.*12,05руб.*12мес.</t>
  </si>
  <si>
    <t>к-во уб.л/кл</t>
  </si>
  <si>
    <t>6,69куб.м.*176,76руб.*1,18*12мес.</t>
  </si>
  <si>
    <t>к-во дворников</t>
  </si>
  <si>
    <t>ООО "Строительная фирма "Пирамида" (112,2 кв.м)</t>
  </si>
  <si>
    <t>112,2кв.м.*12,05руб.*12мес.</t>
  </si>
  <si>
    <t>0,07куб.м.*176,76руб.*1,18*12мес.</t>
  </si>
  <si>
    <t>ООО "Авто-Моторс" (788,3 кв.м)</t>
  </si>
  <si>
    <t>788,3кв.м.*12,05руб.*12мес.</t>
  </si>
  <si>
    <t>0,88куб.м.*176,76руб.*1,18*12мес.</t>
  </si>
  <si>
    <t>ООО  Охранная фирма "ПиКо"( 503,4кв.м)</t>
  </si>
  <si>
    <t>503,4кв.м.*12,05руб.*12мес.</t>
  </si>
  <si>
    <t>2,93куб.м.*176,76руб.*1,18*12мес.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</si>
  <si>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</si>
  <si>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</si>
  <si>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</si>
  <si>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</si>
  <si>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</si>
  <si>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</si>
  <si>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</si>
  <si>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</si>
  <si>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</si>
  <si>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</si>
  <si>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</si>
  <si>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</si>
  <si>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</si>
  <si>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</si>
  <si>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</si>
  <si>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</si>
  <si>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</si>
  <si>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</si>
  <si>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</si>
  <si>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</si>
  <si>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</si>
  <si>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</si>
  <si>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</si>
  <si>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</si>
  <si>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</si>
  <si>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</si>
  <si>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</si>
  <si>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(1,34чел.*((3059+200)*1,15*1,5*1,083*1,302)+0,053руб./кв.м.асф.покр.*3405,3кв.м.)*12 мес.</t>
  </si>
  <si>
    <t>ежедневно</t>
  </si>
  <si>
    <t>.-уборка лестничных клеток</t>
  </si>
  <si>
    <t>0чел*8184,66 руб./чел*12 мес.</t>
  </si>
  <si>
    <t>4 раз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</si>
  <si>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</si>
  <si>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</si>
  <si>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</si>
  <si>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(266,83руб./куб.м.*0,02куб.м.*312чел.)*12</t>
  </si>
  <si>
    <t>по графику</t>
  </si>
  <si>
    <t>-очистка вентканалов</t>
  </si>
  <si>
    <t>(16,21руб.*112вентк.)+(17,07руб.*112вентк.)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</si>
  <si>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</si>
  <si>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</si>
  <si>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</si>
  <si>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</si>
  <si>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</si>
  <si>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руб./мес.*661,2кв.м.)+(6раз в год*0,22руб.в мес.*661,2кв.м.)</t>
  </si>
  <si>
    <t>.-дезинсекция</t>
  </si>
  <si>
    <t>(2 раза в год*0,62руб./мес.*661,2кв.м.)+(2раза в год*0,65руб./мес.*661,2кв.м.)</t>
  </si>
  <si>
    <t>по заявкам</t>
  </si>
  <si>
    <t>.-т/о приборов учета тепловой энергии</t>
  </si>
  <si>
    <t>1459,46руб./мес.*12 мес./1,18</t>
  </si>
  <si>
    <t>.-обслуживание узлов автоматического регулирования</t>
  </si>
  <si>
    <t>1160,92руб./мес.*12 мес./1,18</t>
  </si>
  <si>
    <t>.-т/о ВДГО</t>
  </si>
  <si>
    <t>2467,01 руб./год./1,18</t>
  </si>
  <si>
    <t>1 раз в год</t>
  </si>
  <si>
    <t>.-комплексное обслуживание лифтов</t>
  </si>
  <si>
    <t>(4926,77руб./мес.*12 мес.*2 лифта)</t>
  </si>
  <si>
    <t>.-освидетельствование лифтов</t>
  </si>
  <si>
    <t>4190 руб./год*2л./1,18</t>
  </si>
  <si>
    <t>.-вывоз мусора (население)САХ</t>
  </si>
  <si>
    <t>((113,78руб./чел.в мес.*312чел.*6мес.*1,65/12)+(127,20 руб./чел.в мес.*312чел.*6мес.*1,65/12))</t>
  </si>
  <si>
    <t>.-вывоз мусора (арендаторы)</t>
  </si>
  <si>
    <t>11,74куб.м.*176,76руб.*12мес.</t>
  </si>
  <si>
    <t>Всего по п.1:</t>
  </si>
  <si>
    <t>2.Техническая эксплуатация</t>
  </si>
  <si>
    <t>.-профосмотры:в т.ч.сезонные осмотры</t>
  </si>
  <si>
    <t>(15,2ч/час*82,67руб./час.+0,518руб./м.кв.*(5380,7+2472,2кв.м.)*12мес.</t>
  </si>
  <si>
    <t>-очистка кровли от снега</t>
  </si>
  <si>
    <t>14,86руб./кв.м.*2620кв.м.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</si>
  <si>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</si>
  <si>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</si>
  <si>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</si>
  <si>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</si>
  <si>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(560,69руб./куб.м.+208,49руб./куб.м./3)*14151/1000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</si>
  <si>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</si>
  <si>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</si>
  <si>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</si>
  <si>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(791,34ч/час*82,67руб./час)+(791,34ч/час*82,67руб./час/1,302)*25%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</si>
  <si>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</si>
  <si>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</si>
  <si>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</si>
  <si>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</si>
  <si>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</si>
  <si>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</si>
  <si>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</si>
  <si>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</si>
  <si>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</si>
  <si>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</si>
  <si>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руб./кв.м.*(5380,7+2472,2)кв.м.</t>
  </si>
  <si>
    <t>5.ОДС</t>
  </si>
  <si>
    <t>1,28руб./кв.м*(5380,7+2472,2)кв.м.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</si>
  <si>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</si>
  <si>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</si>
  <si>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</si>
  <si>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1,01руб./кв.м.*5380,7кв.м.*12мес.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</si>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</sst>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5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2.28125" style="0" customWidth="1"/>
    <col min="5" max="7" width="0" style="0" hidden="1" customWidth="1"/>
    <col min="8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4" ht="36.75" customHeight="1">
      <c r="A7" s="2" t="s">
        <v>4</v>
      </c>
      <c r="B7" s="2"/>
      <c r="C7" s="2"/>
      <c r="D7" s="2"/>
    </row>
    <row r="8" spans="1:4" ht="34.5" customHeight="1">
      <c r="A8" s="3" t="s">
        <v>5</v>
      </c>
      <c r="B8" s="3"/>
      <c r="C8" s="3"/>
      <c r="D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5380.7</v>
      </c>
      <c r="C11" s="6" t="s">
        <v>7</v>
      </c>
    </row>
    <row r="12" spans="1:3" ht="12.75">
      <c r="A12" s="5" t="s">
        <v>8</v>
      </c>
      <c r="B12" s="6">
        <v>2472.2</v>
      </c>
      <c r="C12" s="6"/>
    </row>
    <row r="13" spans="1:7" ht="30.75" customHeight="1">
      <c r="A13" s="7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>
        <v>112</v>
      </c>
      <c r="G13">
        <v>13.05</v>
      </c>
    </row>
    <row r="14" spans="1:6" ht="24" customHeight="1">
      <c r="A14" s="10" t="s">
        <v>14</v>
      </c>
      <c r="B14" s="11">
        <f>B11*G13*12</f>
        <v>842617.6199999999</v>
      </c>
      <c r="C14" s="10" t="s">
        <v>15</v>
      </c>
      <c r="D14" s="12" t="s">
        <v>16</v>
      </c>
      <c r="E14" t="s">
        <v>17</v>
      </c>
      <c r="F14">
        <v>312</v>
      </c>
    </row>
    <row r="15" spans="1:6" ht="66" customHeight="1">
      <c r="A15" s="10" t="s">
        <v>18</v>
      </c>
      <c r="B15" s="11">
        <f>((113.78*1.65/12*F14*6)+(127.2*1.65/12*F14*6))*1.18</f>
        <v>73193.33735999999</v>
      </c>
      <c r="C15" s="10" t="s">
        <v>19</v>
      </c>
      <c r="D15" s="12"/>
      <c r="E15" t="s">
        <v>20</v>
      </c>
      <c r="F15">
        <v>14151</v>
      </c>
    </row>
    <row r="16" spans="1:6" ht="19.5" customHeight="1">
      <c r="A16" s="10" t="s">
        <v>21</v>
      </c>
      <c r="B16" s="11">
        <f>B17+B20+B23+B26+B29</f>
        <v>386864.41958399996</v>
      </c>
      <c r="C16" s="10"/>
      <c r="D16" s="12" t="s">
        <v>16</v>
      </c>
      <c r="E16" t="s">
        <v>22</v>
      </c>
      <c r="F16">
        <v>661.2</v>
      </c>
    </row>
    <row r="17" spans="1:6" ht="12.75">
      <c r="A17" s="10" t="s">
        <v>23</v>
      </c>
      <c r="B17" s="11">
        <f>B18+B19</f>
        <v>56387.038272000005</v>
      </c>
      <c r="C17" s="10"/>
      <c r="D17" s="12"/>
      <c r="E17" t="s">
        <v>24</v>
      </c>
      <c r="F17">
        <v>2620</v>
      </c>
    </row>
    <row r="18" spans="1:6" ht="12.75">
      <c r="A18" s="10" t="s">
        <v>25</v>
      </c>
      <c r="B18" s="11">
        <f>369.7*12.05*12</f>
        <v>53458.62</v>
      </c>
      <c r="C18" s="10" t="s">
        <v>26</v>
      </c>
      <c r="D18" s="12"/>
      <c r="E18" t="s">
        <v>27</v>
      </c>
      <c r="F18">
        <v>3405.3</v>
      </c>
    </row>
    <row r="19" spans="1:6" ht="12.75">
      <c r="A19" s="10" t="s">
        <v>28</v>
      </c>
      <c r="B19" s="11">
        <f>1.17*176.76*1.18*12</f>
        <v>2928.4182719999994</v>
      </c>
      <c r="C19" s="10" t="s">
        <v>29</v>
      </c>
      <c r="D19" s="12"/>
      <c r="E19" t="s">
        <v>30</v>
      </c>
      <c r="F19">
        <v>113</v>
      </c>
    </row>
    <row r="20" spans="1:6" ht="12.75">
      <c r="A20" s="10" t="s">
        <v>31</v>
      </c>
      <c r="B20" s="11">
        <f>B21+B22</f>
        <v>117762.105504</v>
      </c>
      <c r="C20" s="10"/>
      <c r="D20" s="12"/>
      <c r="E20" t="s">
        <v>32</v>
      </c>
      <c r="F20">
        <v>15.2</v>
      </c>
    </row>
    <row r="21" spans="1:6" ht="12.75">
      <c r="A21" s="10" t="s">
        <v>25</v>
      </c>
      <c r="B21" s="11">
        <f>698.6*12.05*12</f>
        <v>101017.56000000001</v>
      </c>
      <c r="C21" s="10" t="s">
        <v>33</v>
      </c>
      <c r="D21" s="12"/>
      <c r="E21" t="s">
        <v>34</v>
      </c>
      <c r="F21">
        <v>0</v>
      </c>
    </row>
    <row r="22" spans="1:6" ht="12.75">
      <c r="A22" s="10" t="s">
        <v>28</v>
      </c>
      <c r="B22" s="11">
        <f>6.69*176.76*1.18*12</f>
        <v>16744.545504</v>
      </c>
      <c r="C22" s="10" t="s">
        <v>35</v>
      </c>
      <c r="D22" s="12"/>
      <c r="E22" t="s">
        <v>36</v>
      </c>
      <c r="F22">
        <v>1.34</v>
      </c>
    </row>
    <row r="23" spans="1:4" ht="12.75">
      <c r="A23" s="10" t="s">
        <v>37</v>
      </c>
      <c r="B23" s="11">
        <f>B24+B25</f>
        <v>16399.324512000003</v>
      </c>
      <c r="C23" s="10"/>
      <c r="D23" s="12"/>
    </row>
    <row r="24" spans="1:4" ht="12.75">
      <c r="A24" s="10" t="s">
        <v>25</v>
      </c>
      <c r="B24" s="11">
        <f>112.2*12.05*12</f>
        <v>16224.120000000003</v>
      </c>
      <c r="C24" s="10" t="s">
        <v>38</v>
      </c>
      <c r="D24" s="13"/>
    </row>
    <row r="25" spans="1:4" ht="12.75">
      <c r="A25" s="10" t="s">
        <v>28</v>
      </c>
      <c r="B25" s="11">
        <f>0.07*176.76*1.18*12</f>
        <v>175.20451200000002</v>
      </c>
      <c r="C25" s="10" t="s">
        <v>39</v>
      </c>
      <c r="D25" s="13"/>
    </row>
    <row r="26" spans="1:4" ht="12.75">
      <c r="A26" s="10" t="s">
        <v>40</v>
      </c>
      <c r="B26" s="11">
        <f>B27+B28</f>
        <v>116190.75100799999</v>
      </c>
      <c r="C26" s="10"/>
      <c r="D26" s="13"/>
    </row>
    <row r="27" spans="1:4" ht="12.75">
      <c r="A27" s="10" t="s">
        <v>25</v>
      </c>
      <c r="B27" s="11">
        <f>788.3*12.05*12</f>
        <v>113988.18</v>
      </c>
      <c r="C27" s="10" t="s">
        <v>41</v>
      </c>
      <c r="D27" s="13"/>
    </row>
    <row r="28" spans="1:4" ht="12.75">
      <c r="A28" s="10" t="s">
        <v>28</v>
      </c>
      <c r="B28" s="11">
        <f>0.88*176.76*1.18*12</f>
        <v>2202.571008</v>
      </c>
      <c r="C28" s="10" t="s">
        <v>42</v>
      </c>
      <c r="D28" s="13"/>
    </row>
    <row r="29" spans="1:4" ht="12.75">
      <c r="A29" s="10" t="s">
        <v>43</v>
      </c>
      <c r="B29" s="11">
        <f>B30+B31</f>
        <v>80125.200288</v>
      </c>
      <c r="C29" s="10"/>
      <c r="D29" s="13"/>
    </row>
    <row r="30" spans="1:4" ht="12.75">
      <c r="A30" s="10" t="s">
        <v>25</v>
      </c>
      <c r="B30" s="11">
        <f>503.4*12.05*12</f>
        <v>72791.64</v>
      </c>
      <c r="C30" s="10" t="s">
        <v>44</v>
      </c>
      <c r="D30" s="13"/>
    </row>
    <row r="31" spans="1:4" ht="12.75">
      <c r="A31" s="10" t="s">
        <v>28</v>
      </c>
      <c r="B31" s="11">
        <f>2.93*176.76*1.18*12</f>
        <v>7333.560287999999</v>
      </c>
      <c r="C31" s="10" t="s">
        <v>45</v>
      </c>
      <c r="D31" s="13"/>
    </row>
    <row r="32" spans="1:6" ht="21" customHeight="1">
      <c r="A32" s="10" t="s">
        <v>46</v>
      </c>
      <c r="B32" s="11">
        <f>B16+B14</f>
        <v>1229482.039584</v>
      </c>
      <c r="C32" s="10"/>
      <c r="D32" s="13"/>
      <c r="E32" t="s">
        <v>47</v>
      </c>
      <c r="F32">
        <v>791.34</v>
      </c>
    </row>
    <row r="33" spans="1:6" ht="30.75" customHeight="1">
      <c r="A33" s="10" t="s">
        <v>48</v>
      </c>
      <c r="B33" s="14">
        <f>B34+B35+B36+B37+B38+B39</f>
        <v>5039.76</v>
      </c>
      <c r="C33" s="10"/>
      <c r="D33" s="13"/>
      <c r="F33">
        <v>1.01</v>
      </c>
    </row>
    <row r="34" spans="1:6" ht="21.75" customHeight="1">
      <c r="A34" s="10" t="s">
        <v>49</v>
      </c>
      <c r="B34" s="14">
        <f>34.98*12</f>
        <v>419.76</v>
      </c>
      <c r="C34" s="10" t="s">
        <v>50</v>
      </c>
      <c r="D34" s="12" t="s">
        <v>16</v>
      </c>
      <c r="E34" s="15" t="s">
        <v>51</v>
      </c>
      <c r="F34">
        <v>0</v>
      </c>
    </row>
    <row r="35" spans="1:6" ht="21.75" customHeight="1">
      <c r="A35" s="10" t="s">
        <v>52</v>
      </c>
      <c r="B35" s="14">
        <f>137.5*12</f>
        <v>1650</v>
      </c>
      <c r="C35" s="10" t="s">
        <v>53</v>
      </c>
      <c r="D35" s="12"/>
      <c r="E35" s="15" t="s">
        <v>54</v>
      </c>
      <c r="F35">
        <v>0</v>
      </c>
    </row>
    <row r="36" spans="1:6" ht="21.75" customHeight="1">
      <c r="A36" s="10" t="s">
        <v>55</v>
      </c>
      <c r="B36" s="14">
        <f>123.75*12</f>
        <v>1485</v>
      </c>
      <c r="C36" s="10" t="s">
        <v>56</v>
      </c>
      <c r="D36" s="12"/>
      <c r="E36" t="s">
        <v>57</v>
      </c>
      <c r="F36">
        <v>0</v>
      </c>
    </row>
    <row r="37" spans="1:7" ht="21.75" customHeight="1">
      <c r="A37" s="10" t="s">
        <v>58</v>
      </c>
      <c r="B37" s="14">
        <f>0*12</f>
        <v>0</v>
      </c>
      <c r="C37" s="10" t="s">
        <v>59</v>
      </c>
      <c r="D37" s="12"/>
      <c r="E37" t="s">
        <v>60</v>
      </c>
      <c r="F37">
        <v>1459.46</v>
      </c>
      <c r="G37">
        <v>1160.92</v>
      </c>
    </row>
    <row r="38" spans="1:6" ht="21.75" customHeight="1">
      <c r="A38" s="10" t="s">
        <v>61</v>
      </c>
      <c r="B38" s="14">
        <f>123.75*12</f>
        <v>1485</v>
      </c>
      <c r="C38" s="10" t="s">
        <v>56</v>
      </c>
      <c r="D38" s="12"/>
      <c r="E38" t="s">
        <v>62</v>
      </c>
      <c r="F38">
        <v>0</v>
      </c>
    </row>
    <row r="39" spans="1:6" ht="21.75" customHeight="1">
      <c r="A39" s="10" t="s">
        <v>63</v>
      </c>
      <c r="B39" s="14">
        <f>0*12</f>
        <v>0</v>
      </c>
      <c r="C39" s="10" t="s">
        <v>53</v>
      </c>
      <c r="D39" s="12"/>
      <c r="E39" t="s">
        <v>64</v>
      </c>
      <c r="F39">
        <v>0</v>
      </c>
    </row>
    <row r="40" spans="1:6" ht="21.75" customHeight="1">
      <c r="A40" s="10" t="s">
        <v>65</v>
      </c>
      <c r="B40" s="14">
        <v>0</v>
      </c>
      <c r="C40" s="10"/>
      <c r="D40" s="12"/>
      <c r="E40" t="s">
        <v>66</v>
      </c>
      <c r="F40">
        <v>0</v>
      </c>
    </row>
    <row r="41" spans="1:6" ht="21.75" customHeight="1">
      <c r="A41" s="10" t="s">
        <v>67</v>
      </c>
      <c r="B41" s="11">
        <f>B32+B33+B40</f>
        <v>1234521.799584</v>
      </c>
      <c r="C41" s="10"/>
      <c r="D41" s="12"/>
      <c r="E41" t="s">
        <v>68</v>
      </c>
      <c r="F41">
        <v>0</v>
      </c>
    </row>
    <row r="42" spans="1:4" ht="30.75" customHeight="1">
      <c r="A42" s="16" t="s">
        <v>69</v>
      </c>
      <c r="B42" s="7" t="s">
        <v>10</v>
      </c>
      <c r="C42" s="7" t="s">
        <v>70</v>
      </c>
      <c r="D42" s="12"/>
    </row>
    <row r="43" spans="1:4" ht="21.75" customHeight="1">
      <c r="A43" s="10" t="s">
        <v>71</v>
      </c>
      <c r="B43" s="14"/>
      <c r="C43" s="10"/>
      <c r="D43" s="12"/>
    </row>
    <row r="44" spans="1:4" ht="44.25" customHeight="1">
      <c r="A44" s="10" t="s">
        <v>72</v>
      </c>
      <c r="B44" s="11">
        <f>(F22*((3059+200)*1.15*1.5*1.083*1.302)+0.053*F18)*12</f>
        <v>129633.11729737202</v>
      </c>
      <c r="C44" s="10" t="s">
        <v>73</v>
      </c>
      <c r="D44" s="12" t="s">
        <v>74</v>
      </c>
    </row>
    <row r="45" spans="1:4" ht="33.75" customHeight="1">
      <c r="A45" s="10" t="s">
        <v>75</v>
      </c>
      <c r="B45" s="11">
        <f>F21*8184.66*12</f>
        <v>0</v>
      </c>
      <c r="C45" s="10" t="s">
        <v>76</v>
      </c>
      <c r="D45" s="12" t="s">
        <v>77</v>
      </c>
    </row>
    <row r="46" spans="1:4" ht="41.25" customHeight="1">
      <c r="A46" s="10" t="s">
        <v>78</v>
      </c>
      <c r="B46" s="11">
        <f>((F34*8184.66)+F13*8.74724)*12*0</f>
        <v>0</v>
      </c>
      <c r="C46" s="10" t="s">
        <v>79</v>
      </c>
      <c r="D46" s="12" t="s">
        <v>74</v>
      </c>
    </row>
    <row r="47" spans="1:4" ht="33.75" customHeight="1">
      <c r="A47" s="10" t="s">
        <v>80</v>
      </c>
      <c r="B47" s="11">
        <f>266.83*0.02*F14*12</f>
        <v>19980.2304</v>
      </c>
      <c r="C47" s="10" t="s">
        <v>81</v>
      </c>
      <c r="D47" s="12" t="s">
        <v>82</v>
      </c>
    </row>
    <row r="48" spans="1:4" ht="33.75" customHeight="1">
      <c r="A48" s="10" t="s">
        <v>83</v>
      </c>
      <c r="B48" s="14">
        <f>(16.21*F13)+(17.07*F13)</f>
        <v>3727.36</v>
      </c>
      <c r="C48" s="10" t="s">
        <v>84</v>
      </c>
      <c r="D48" s="12" t="s">
        <v>85</v>
      </c>
    </row>
    <row r="49" spans="1:4" ht="33.75" customHeight="1">
      <c r="A49" s="10" t="s">
        <v>86</v>
      </c>
      <c r="B49" s="11">
        <f>(2*47.84*F39)+(2*50.38*F39)</f>
        <v>0</v>
      </c>
      <c r="C49" s="10" t="s">
        <v>87</v>
      </c>
      <c r="D49" s="12" t="s">
        <v>88</v>
      </c>
    </row>
    <row r="50" spans="1:4" ht="42" customHeight="1">
      <c r="A50" s="10" t="s">
        <v>89</v>
      </c>
      <c r="B50" s="11">
        <f>((6*0.21*F16)+(6*0.22*F16))</f>
        <v>1705.8960000000002</v>
      </c>
      <c r="C50" s="10" t="s">
        <v>90</v>
      </c>
      <c r="D50" s="12" t="s">
        <v>16</v>
      </c>
    </row>
    <row r="51" spans="1:4" ht="45.75" customHeight="1">
      <c r="A51" s="10" t="s">
        <v>91</v>
      </c>
      <c r="B51" s="11">
        <f>(2*0.62*F16)+(2*0.65*F16)</f>
        <v>1679.448</v>
      </c>
      <c r="C51" s="10" t="s">
        <v>92</v>
      </c>
      <c r="D51" s="17" t="s">
        <v>93</v>
      </c>
    </row>
    <row r="52" spans="1:4" ht="45.75" customHeight="1">
      <c r="A52" s="10" t="s">
        <v>94</v>
      </c>
      <c r="B52" s="11">
        <f>F37*12/1.18</f>
        <v>14841.966101694916</v>
      </c>
      <c r="C52" s="10" t="s">
        <v>95</v>
      </c>
      <c r="D52" s="12" t="s">
        <v>16</v>
      </c>
    </row>
    <row r="53" spans="1:4" ht="33.75" customHeight="1">
      <c r="A53" s="10" t="s">
        <v>96</v>
      </c>
      <c r="B53" s="11">
        <f>G37*12/1.18</f>
        <v>11805.966101694916</v>
      </c>
      <c r="C53" s="10" t="s">
        <v>97</v>
      </c>
      <c r="D53" s="12" t="s">
        <v>16</v>
      </c>
    </row>
    <row r="54" spans="1:4" ht="33.75" customHeight="1">
      <c r="A54" s="10" t="s">
        <v>98</v>
      </c>
      <c r="B54" s="11">
        <f>F38/1.18</f>
        <v>0</v>
      </c>
      <c r="C54" s="10" t="s">
        <v>99</v>
      </c>
      <c r="D54" s="12" t="s">
        <v>100</v>
      </c>
    </row>
    <row r="55" spans="1:4" ht="33.75" customHeight="1">
      <c r="A55" s="10" t="s">
        <v>101</v>
      </c>
      <c r="B55" s="11">
        <f>F41*F36*12</f>
        <v>0</v>
      </c>
      <c r="C55" s="10" t="s">
        <v>102</v>
      </c>
      <c r="D55" s="12" t="s">
        <v>16</v>
      </c>
    </row>
    <row r="56" spans="1:4" ht="33.75" customHeight="1">
      <c r="A56" s="10" t="s">
        <v>103</v>
      </c>
      <c r="B56" s="11">
        <f>F40/1.18*F36</f>
        <v>0</v>
      </c>
      <c r="C56" s="10" t="s">
        <v>104</v>
      </c>
      <c r="D56" s="12" t="s">
        <v>100</v>
      </c>
    </row>
    <row r="57" spans="1:4" ht="49.5" customHeight="1">
      <c r="A57" s="10" t="s">
        <v>105</v>
      </c>
      <c r="B57" s="11">
        <f>(113.78*1.65/12*F14*6)+(127.2*1.65/12*F14*6)</f>
        <v>62028.25199999999</v>
      </c>
      <c r="C57" s="10" t="s">
        <v>106</v>
      </c>
      <c r="D57" s="12" t="s">
        <v>82</v>
      </c>
    </row>
    <row r="58" spans="1:4" ht="33.75" customHeight="1">
      <c r="A58" s="10" t="s">
        <v>107</v>
      </c>
      <c r="B58" s="11">
        <f>11.74*176.76*12</f>
        <v>24901.9488</v>
      </c>
      <c r="C58" s="10" t="s">
        <v>108</v>
      </c>
      <c r="D58" s="12" t="s">
        <v>82</v>
      </c>
    </row>
    <row r="59" spans="1:4" ht="21.75" customHeight="1">
      <c r="A59" s="10" t="s">
        <v>109</v>
      </c>
      <c r="B59" s="11">
        <f>B44+B45+B46+B47+B48+B49+B50+B51+B53+B54+B55+B57+B58+B56+B52</f>
        <v>270304.18470076186</v>
      </c>
      <c r="C59" s="10"/>
      <c r="D59" s="12"/>
    </row>
    <row r="60" spans="1:4" ht="21.75" customHeight="1">
      <c r="A60" s="10" t="s">
        <v>110</v>
      </c>
      <c r="B60" s="14"/>
      <c r="C60" s="10"/>
      <c r="D60" s="12"/>
    </row>
    <row r="61" spans="1:4" ht="39.75" customHeight="1">
      <c r="A61" s="10" t="s">
        <v>111</v>
      </c>
      <c r="B61" s="11">
        <f>(F20*82.67+0.518*(B11+B12)*12)</f>
        <v>50070.2104</v>
      </c>
      <c r="C61" s="10" t="s">
        <v>112</v>
      </c>
      <c r="D61" s="17"/>
    </row>
    <row r="62" spans="1:4" ht="21.75" customHeight="1">
      <c r="A62" s="10" t="s">
        <v>113</v>
      </c>
      <c r="B62" s="14">
        <f>14.86*F17</f>
        <v>38933.2</v>
      </c>
      <c r="C62" s="10" t="s">
        <v>114</v>
      </c>
      <c r="D62" s="17" t="s">
        <v>115</v>
      </c>
    </row>
    <row r="63" spans="1:4" ht="141" customHeight="1">
      <c r="A63" s="10" t="s">
        <v>116</v>
      </c>
      <c r="B63" s="11">
        <v>0</v>
      </c>
      <c r="C63" s="10"/>
      <c r="D63" s="12"/>
    </row>
    <row r="64" spans="1:4" ht="21.75" customHeight="1">
      <c r="A64" s="10" t="s">
        <v>117</v>
      </c>
      <c r="B64" s="11">
        <v>0</v>
      </c>
      <c r="C64" s="10"/>
      <c r="D64" s="17"/>
    </row>
    <row r="65" spans="1:4" ht="50.25" customHeight="1">
      <c r="A65" s="10" t="s">
        <v>118</v>
      </c>
      <c r="B65" s="11">
        <f>(560.69+208.49/3)*F15/1000</f>
        <v>8917.771520000002</v>
      </c>
      <c r="C65" s="10" t="s">
        <v>119</v>
      </c>
      <c r="D65" s="17" t="s">
        <v>120</v>
      </c>
    </row>
    <row r="66" spans="1:4" ht="21.75" customHeight="1">
      <c r="A66" s="10" t="s">
        <v>121</v>
      </c>
      <c r="B66" s="11">
        <v>0</v>
      </c>
      <c r="C66" s="10"/>
      <c r="D66" s="12"/>
    </row>
    <row r="67" spans="1:4" ht="33" customHeight="1">
      <c r="A67" s="10" t="s">
        <v>122</v>
      </c>
      <c r="B67" s="11">
        <f>(F32*82.67)+(F32*82.67/1.302)*0.25</f>
        <v>77981.53667096775</v>
      </c>
      <c r="C67" s="10" t="s">
        <v>123</v>
      </c>
      <c r="D67" s="12"/>
    </row>
    <row r="68" spans="1:4" ht="21.75" customHeight="1">
      <c r="A68" s="10" t="s">
        <v>124</v>
      </c>
      <c r="B68" s="11">
        <f>B61+B62+B63+B64+B65+B66+B67</f>
        <v>175902.71859096776</v>
      </c>
      <c r="C68" s="10"/>
      <c r="D68" s="12"/>
    </row>
    <row r="69" spans="1:4" ht="21.75" customHeight="1">
      <c r="A69" s="10" t="s">
        <v>125</v>
      </c>
      <c r="B69" s="14"/>
      <c r="C69" s="10"/>
      <c r="D69" s="12"/>
    </row>
    <row r="70" spans="1:4" ht="21.75" customHeight="1">
      <c r="A70" s="10" t="s">
        <v>126</v>
      </c>
      <c r="B70" s="14"/>
      <c r="C70" s="10"/>
      <c r="D70" s="12"/>
    </row>
    <row r="71" spans="1:4" ht="21.75" customHeight="1">
      <c r="A71" s="10" t="s">
        <v>127</v>
      </c>
      <c r="B71" s="14"/>
      <c r="C71" s="10"/>
      <c r="D71" s="12"/>
    </row>
    <row r="72" spans="1:4" ht="21.75" customHeight="1">
      <c r="A72" s="10" t="s">
        <v>128</v>
      </c>
      <c r="B72" s="14"/>
      <c r="C72" s="10"/>
      <c r="D72" s="12"/>
    </row>
    <row r="73" spans="1:4" ht="21.75" customHeight="1">
      <c r="A73" s="10" t="s">
        <v>129</v>
      </c>
      <c r="B73" s="14"/>
      <c r="C73" s="10"/>
      <c r="D73" s="12"/>
    </row>
    <row r="74" spans="1:4" ht="21.75" customHeight="1">
      <c r="A74" s="10" t="s">
        <v>130</v>
      </c>
      <c r="B74" s="14"/>
      <c r="C74" s="10"/>
      <c r="D74" s="12"/>
    </row>
    <row r="75" spans="1:4" ht="21.75" customHeight="1">
      <c r="A75" s="10" t="s">
        <v>131</v>
      </c>
      <c r="B75" s="14"/>
      <c r="C75" s="10"/>
      <c r="D75" s="12"/>
    </row>
    <row r="76" spans="1:4" ht="21.75" customHeight="1">
      <c r="A76" s="10" t="s">
        <v>132</v>
      </c>
      <c r="B76" s="14">
        <f>B70+B71+B72+B73+B74+B75</f>
        <v>0</v>
      </c>
      <c r="C76" s="10"/>
      <c r="D76" s="12"/>
    </row>
    <row r="77" spans="1:4" ht="21.75" customHeight="1">
      <c r="A77" s="10" t="s">
        <v>133</v>
      </c>
      <c r="B77" s="11">
        <f>2.096*(B11+B12)</f>
        <v>16459.6784</v>
      </c>
      <c r="C77" s="10" t="s">
        <v>134</v>
      </c>
      <c r="D77" s="12" t="s">
        <v>16</v>
      </c>
    </row>
    <row r="78" spans="1:4" ht="21.75" customHeight="1">
      <c r="A78" s="10" t="s">
        <v>135</v>
      </c>
      <c r="B78" s="11">
        <f>1.28*(B11+B12)</f>
        <v>10051.712</v>
      </c>
      <c r="C78" s="10" t="s">
        <v>136</v>
      </c>
      <c r="D78" s="12" t="s">
        <v>16</v>
      </c>
    </row>
    <row r="79" spans="1:4" ht="21.75" customHeight="1">
      <c r="A79" s="10" t="s">
        <v>137</v>
      </c>
      <c r="B79" s="11">
        <f>(B59+B68)*0.166</f>
        <v>74070.34594642713</v>
      </c>
      <c r="C79" s="10" t="s">
        <v>138</v>
      </c>
      <c r="D79" s="12" t="s">
        <v>16</v>
      </c>
    </row>
    <row r="80" spans="1:4" ht="21.75" customHeight="1">
      <c r="A80" s="10" t="s">
        <v>139</v>
      </c>
      <c r="B80" s="11">
        <f>F33*B11*12</f>
        <v>65214.083999999995</v>
      </c>
      <c r="C80" s="10" t="s">
        <v>140</v>
      </c>
      <c r="D80" s="12" t="s">
        <v>16</v>
      </c>
    </row>
    <row r="81" spans="1:4" ht="32.25" customHeight="1">
      <c r="A81" s="10" t="s">
        <v>141</v>
      </c>
      <c r="B81" s="18">
        <f>(B59+B68+B79)*0.159</f>
        <v>82724.08262886693</v>
      </c>
      <c r="C81" s="10" t="s">
        <v>142</v>
      </c>
      <c r="D81" s="12" t="s">
        <v>16</v>
      </c>
    </row>
    <row r="82" spans="1:4" ht="21.75" customHeight="1">
      <c r="A82" s="10" t="s">
        <v>143</v>
      </c>
      <c r="B82" s="11">
        <f>B77+B78+B79+B80+B81</f>
        <v>248519.90297529404</v>
      </c>
      <c r="C82" s="10"/>
      <c r="D82" s="12"/>
    </row>
    <row r="83" spans="1:4" ht="21.75" customHeight="1">
      <c r="A83" s="10" t="s">
        <v>144</v>
      </c>
      <c r="B83" s="11">
        <f>(B59+B68+B76+B82)*3%</f>
        <v>20841.80418801071</v>
      </c>
      <c r="C83" s="10"/>
      <c r="D83" s="12"/>
    </row>
    <row r="84" spans="1:4" ht="21.75" customHeight="1">
      <c r="A84" s="10" t="s">
        <v>67</v>
      </c>
      <c r="B84" s="11">
        <f>B59+B68+B76+B82+B83</f>
        <v>715568.6104550344</v>
      </c>
      <c r="C84" s="10"/>
      <c r="D84" s="12"/>
    </row>
    <row r="85" spans="1:4" ht="21.75" customHeight="1">
      <c r="A85" s="10" t="s">
        <v>145</v>
      </c>
      <c r="B85" s="11">
        <f>B84*1.18</f>
        <v>844370.9603369406</v>
      </c>
      <c r="C85" s="10"/>
      <c r="D85" s="12"/>
    </row>
    <row r="86" spans="1:4" ht="21.75" customHeight="1">
      <c r="A86" s="10"/>
      <c r="B86" s="11">
        <f>B41-B85</f>
        <v>390150.8392470593</v>
      </c>
      <c r="C86" s="10"/>
      <c r="D86" s="13"/>
    </row>
    <row r="87" ht="30.75" customHeight="1"/>
    <row r="88" spans="1:3" ht="30.75" customHeight="1">
      <c r="A88" s="19" t="s">
        <v>146</v>
      </c>
      <c r="B88" s="19"/>
      <c r="C88" s="19"/>
    </row>
    <row r="89" spans="1:3" ht="30.75" customHeight="1">
      <c r="A89" s="19" t="s">
        <v>147</v>
      </c>
      <c r="B89" s="19"/>
      <c r="C89" s="19"/>
    </row>
    <row r="90" spans="1:3" ht="46.5" customHeight="1">
      <c r="A90" s="20" t="s">
        <v>148</v>
      </c>
      <c r="B90" s="20"/>
      <c r="C90" s="20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 t="s">
        <v>149</v>
      </c>
      <c r="B95" s="1"/>
      <c r="C95" s="1" t="s">
        <v>150</v>
      </c>
    </row>
    <row r="97" spans="1:3" ht="12.75">
      <c r="A97" s="21" t="s">
        <v>151</v>
      </c>
      <c r="B97" s="22"/>
      <c r="C97" s="22">
        <v>441071.66</v>
      </c>
    </row>
  </sheetData>
  <sheetProtection selectLockedCells="1" selectUnlockedCells="1"/>
  <mergeCells count="5">
    <mergeCell ref="A7:D7"/>
    <mergeCell ref="A8:C8"/>
    <mergeCell ref="A88:C88"/>
    <mergeCell ref="A89:C89"/>
    <mergeCell ref="A90:C9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2015-07-24T07:16:50Z</dcterms:created>
  <dcterms:modified xsi:type="dcterms:W3CDTF">2015-07-24T07:17:01Z</dcterms:modified>
  <cp:category/>
  <cp:version/>
  <cp:contentType/>
  <cp:contentStatus/>
  <cp:revision>1</cp:revision>
</cp:coreProperties>
</file>