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<sst xmlns="http://schemas.openxmlformats.org/spreadsheetml/2006/main" count="76" uniqueCount="52">
  <si>
    <t>Сроки осуществление плановых работ</t>
  </si>
  <si>
    <t>КГМ</t>
  </si>
  <si>
    <t>Очистка кровли от снега и наледи</t>
  </si>
  <si>
    <t xml:space="preserve">Непредвид,профосмотры </t>
  </si>
  <si>
    <t>Расход по уборке территории</t>
  </si>
  <si>
    <t>ежемесячно</t>
  </si>
  <si>
    <t>Всего</t>
  </si>
  <si>
    <t>НДС</t>
  </si>
  <si>
    <t>Всего с НДС</t>
  </si>
  <si>
    <t>Сверхплановый объём в выходные дни</t>
  </si>
  <si>
    <t>Гидравлические испытания</t>
  </si>
  <si>
    <t>Общеэксплуатационные расходы</t>
  </si>
  <si>
    <t>1,4квартал</t>
  </si>
  <si>
    <t>август</t>
  </si>
  <si>
    <t>июнь</t>
  </si>
  <si>
    <t>апрель-ноябрь</t>
  </si>
  <si>
    <t>Уборка м/провода</t>
  </si>
  <si>
    <t>Кольцевая 34</t>
  </si>
  <si>
    <t>Смена т/провода ХГВС</t>
  </si>
  <si>
    <t>май</t>
  </si>
  <si>
    <t>июль</t>
  </si>
  <si>
    <t>Адрес</t>
  </si>
  <si>
    <t>Объем работ</t>
  </si>
  <si>
    <t>Запланировано работ на сумму руб</t>
  </si>
  <si>
    <t>Выполненно работ на сумму руб.</t>
  </si>
  <si>
    <t>Дата исполнения</t>
  </si>
  <si>
    <t>Кол-во квартир</t>
  </si>
  <si>
    <t>Профобходы и непредвид. ремонт</t>
  </si>
  <si>
    <t>2.1Расходы по уборке придомовой территории</t>
  </si>
  <si>
    <t>3.Расходы на уборку КГМ</t>
  </si>
  <si>
    <t>4.Общеэксплатационные расходы</t>
  </si>
  <si>
    <t>5.Сверх.план</t>
  </si>
  <si>
    <t>НДС 18%</t>
  </si>
  <si>
    <t>1135м2</t>
  </si>
  <si>
    <t>3751м2</t>
  </si>
  <si>
    <t>15120м3</t>
  </si>
  <si>
    <t>Стоимость работ(факт)</t>
  </si>
  <si>
    <t>Стоимость работ(план)</t>
  </si>
  <si>
    <t>Разница м/у планом и фактом</t>
  </si>
  <si>
    <t>Примечание</t>
  </si>
  <si>
    <t>снятие ежемесячных объемов при проверке</t>
  </si>
  <si>
    <t>Переспективный план работ на 2011г</t>
  </si>
  <si>
    <t>01.01.2011-01.12.2011</t>
  </si>
  <si>
    <t>Общестроительные работы</t>
  </si>
  <si>
    <t>Покраска д/оборудования</t>
  </si>
  <si>
    <t>Кровельные работы</t>
  </si>
  <si>
    <t>Ремонт цоколя,фасада</t>
  </si>
  <si>
    <t>Электромонтажные работы</t>
  </si>
  <si>
    <t>увеличение стоимости материалов</t>
  </si>
  <si>
    <t>фактический расход меньше запланированного</t>
  </si>
  <si>
    <t>Отчет о выполнении годового плана мероприятий за 2011год.                                                                                                 Постановление Правительства РФ от 23 сентября № 731(раздел 11 пункт 6)</t>
  </si>
  <si>
    <t>Работа произведена без промывки системы ЦО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</si>
</sst>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10"/>
      <color indexed="8"/>
      <name val="Calibri"/>
      <family val="2"/>
    </font>
    <font>
      <i/>
      <sz val="8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i/>
      <sz val="9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0" fillId="33" borderId="10" xfId="0" applyFont="1" applyFill="1" applyBorder="1" applyAlignment="1">
      <alignment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2" fontId="40" fillId="33" borderId="10" xfId="0" applyNumberFormat="1" applyFont="1" applyFill="1" applyBorder="1" applyAlignment="1">
      <alignment/>
    </xf>
    <xf numFmtId="0" fontId="40" fillId="33" borderId="10" xfId="0" applyFont="1" applyFill="1" applyBorder="1" applyAlignment="1">
      <alignment horizontal="center"/>
    </xf>
    <xf numFmtId="2" fontId="40" fillId="33" borderId="10" xfId="0" applyNumberFormat="1" applyFont="1" applyFill="1" applyBorder="1" applyAlignment="1">
      <alignment horizontal="center"/>
    </xf>
    <xf numFmtId="0" fontId="42" fillId="33" borderId="10" xfId="0" applyFont="1" applyFill="1" applyBorder="1" applyAlignment="1">
      <alignment wrapText="1"/>
    </xf>
    <xf numFmtId="0" fontId="43" fillId="33" borderId="10" xfId="0" applyFont="1" applyFill="1" applyBorder="1" applyAlignment="1">
      <alignment horizontal="center"/>
    </xf>
    <xf numFmtId="2" fontId="42" fillId="33" borderId="10" xfId="0" applyNumberFormat="1" applyFont="1" applyFill="1" applyBorder="1" applyAlignment="1">
      <alignment horizontal="center" vertical="center"/>
    </xf>
    <xf numFmtId="1" fontId="42" fillId="33" borderId="10" xfId="0" applyNumberFormat="1" applyFont="1" applyFill="1" applyBorder="1" applyAlignment="1">
      <alignment wrapText="1"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vertical="center"/>
    </xf>
    <xf numFmtId="1" fontId="45" fillId="33" borderId="10" xfId="0" applyNumberFormat="1" applyFont="1" applyFill="1" applyBorder="1" applyAlignment="1">
      <alignment horizontal="left" vertical="top" wrapText="1"/>
    </xf>
    <xf numFmtId="1" fontId="45" fillId="33" borderId="10" xfId="0" applyNumberFormat="1" applyFont="1" applyFill="1" applyBorder="1" applyAlignment="1">
      <alignment horizontal="left" vertical="top"/>
    </xf>
    <xf numFmtId="0" fontId="45" fillId="33" borderId="10" xfId="0" applyFont="1" applyFill="1" applyBorder="1" applyAlignment="1">
      <alignment horizontal="left" vertical="top"/>
    </xf>
    <xf numFmtId="2" fontId="45" fillId="33" borderId="10" xfId="0" applyNumberFormat="1" applyFont="1" applyFill="1" applyBorder="1" applyAlignment="1">
      <alignment horizontal="left" vertical="top" wrapText="1"/>
    </xf>
    <xf numFmtId="0" fontId="45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left" vertical="top"/>
    </xf>
    <xf numFmtId="1" fontId="44" fillId="33" borderId="10" xfId="0" applyNumberFormat="1" applyFont="1" applyFill="1" applyBorder="1" applyAlignment="1">
      <alignment horizontal="left" vertical="top"/>
    </xf>
    <xf numFmtId="2" fontId="44" fillId="33" borderId="10" xfId="0" applyNumberFormat="1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left" vertical="top" wrapText="1"/>
    </xf>
    <xf numFmtId="1" fontId="44" fillId="33" borderId="10" xfId="0" applyNumberFormat="1" applyFont="1" applyFill="1" applyBorder="1" applyAlignment="1">
      <alignment horizontal="left" vertical="top" wrapText="1"/>
    </xf>
    <xf numFmtId="2" fontId="44" fillId="33" borderId="10" xfId="0" applyNumberFormat="1" applyFont="1" applyFill="1" applyBorder="1" applyAlignment="1">
      <alignment horizontal="left" vertical="top"/>
    </xf>
    <xf numFmtId="0" fontId="40" fillId="0" borderId="0" xfId="0" applyFont="1" applyAlignment="1">
      <alignment horizontal="center"/>
    </xf>
    <xf numFmtId="0" fontId="44" fillId="0" borderId="0" xfId="0" applyFont="1" applyAlignment="1">
      <alignment vertical="top" wrapText="1"/>
    </xf>
    <xf numFmtId="0" fontId="44" fillId="0" borderId="11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6;&#1069;&#1059;-78\&#1048;&#1085;&#1092;&#1086;&#1088;&#1084;&#1072;&#1094;&#1080;&#1103;%20&#1087;&#1086;%20&#1079;&#1072;&#1090;&#1088;&#1072;&#1090;&#1072;&#1084;\&#1047;&#1072;&#1090;&#1088;&#1072;&#1090;&#1099;%202012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д12"/>
      <sheetName val="дек.12"/>
      <sheetName val="нояб.12"/>
      <sheetName val="окт.12"/>
      <sheetName val="сентябрь12"/>
      <sheetName val="август12"/>
      <sheetName val="июль12"/>
      <sheetName val="июнь12"/>
      <sheetName val="Май 12"/>
      <sheetName val="Апрель12"/>
      <sheetName val="Март12"/>
      <sheetName val="Февраль12"/>
      <sheetName val="Январь12"/>
      <sheetName val="год"/>
      <sheetName val="Декабрь11"/>
      <sheetName val="Ноябрь11"/>
      <sheetName val="Октябрь11"/>
      <sheetName val="Сентябрь11"/>
      <sheetName val="Август11"/>
      <sheetName val="Июль11"/>
      <sheetName val="Июнь11"/>
      <sheetName val="Май11"/>
      <sheetName val="Апрель11"/>
      <sheetName val="Март11"/>
      <sheetName val="Февраль11"/>
      <sheetName val="Январь11"/>
      <sheetName val="2010год"/>
      <sheetName val="Декабрь 10"/>
      <sheetName val="Ноябрь 10"/>
      <sheetName val="Октябрь 10"/>
      <sheetName val="Сентябрь 10"/>
      <sheetName val="Август 10"/>
      <sheetName val="79 3 мес."/>
      <sheetName val="1 полуг (с 79)"/>
      <sheetName val="Июль 10"/>
      <sheetName val="1 полуг"/>
      <sheetName val="Июнь 10"/>
      <sheetName val="Май 10"/>
      <sheetName val="Апрель 10"/>
      <sheetName val="Март 10"/>
      <sheetName val="Фев 10"/>
      <sheetName val="Янв 10"/>
      <sheetName val="Общее"/>
      <sheetName val="Январь 10"/>
      <sheetName val="Декабрь"/>
      <sheetName val="Ноябрь"/>
      <sheetName val="Октябрь"/>
      <sheetName val="Сентябрь"/>
      <sheetName val="Август"/>
      <sheetName val="Июль"/>
      <sheetName val="Июнь"/>
      <sheetName val="Май"/>
      <sheetName val="Апрель"/>
      <sheetName val="Март"/>
      <sheetName val="Февраль"/>
      <sheetName val="Январь"/>
    </sheetNames>
    <sheetDataSet>
      <sheetData sheetId="13">
        <row r="27">
          <cell r="H27">
            <v>43036.42828649999</v>
          </cell>
          <cell r="I27">
            <v>14718.458473983</v>
          </cell>
          <cell r="N27">
            <v>1822.6263710200003</v>
          </cell>
          <cell r="O27">
            <v>623.3382188888402</v>
          </cell>
          <cell r="R27">
            <v>2217.426333</v>
          </cell>
          <cell r="S27">
            <v>787.7226209999999</v>
          </cell>
          <cell r="U27">
            <v>1760.6184779999999</v>
          </cell>
          <cell r="V27">
            <v>1258.1471070000002</v>
          </cell>
          <cell r="W27">
            <v>3331.762875</v>
          </cell>
          <cell r="Y27">
            <v>1322.06102</v>
          </cell>
          <cell r="Z27">
            <v>308.44828</v>
          </cell>
          <cell r="AE27">
            <v>1610.04</v>
          </cell>
          <cell r="AH27">
            <v>2382.92</v>
          </cell>
          <cell r="AI27">
            <v>8746.05103260277</v>
          </cell>
          <cell r="AK27">
            <v>10275.65</v>
          </cell>
          <cell r="AP27">
            <v>209.06914</v>
          </cell>
          <cell r="AR27">
            <v>2177.3129000000004</v>
          </cell>
          <cell r="AT27">
            <v>2254.001435338397</v>
          </cell>
          <cell r="AU27">
            <v>770.8684908857321</v>
          </cell>
          <cell r="BE27">
            <v>2552.935968</v>
          </cell>
          <cell r="BF27">
            <v>873.104101056</v>
          </cell>
          <cell r="BG27">
            <v>6881.237615000001</v>
          </cell>
          <cell r="BH27">
            <v>2353.38326433</v>
          </cell>
          <cell r="BI27">
            <v>4800.91192</v>
          </cell>
          <cell r="BK27">
            <v>1409.7973064000003</v>
          </cell>
          <cell r="BL27">
            <v>482.15067878880006</v>
          </cell>
          <cell r="BO27">
            <v>289.47181875</v>
          </cell>
          <cell r="BP27">
            <v>98.99936201250001</v>
          </cell>
          <cell r="BQ27">
            <v>5863.127942000001</v>
          </cell>
          <cell r="BR27">
            <v>2005.1897561640003</v>
          </cell>
          <cell r="BS27">
            <v>2863.260008</v>
          </cell>
          <cell r="BT27">
            <v>18387.891925199998</v>
          </cell>
          <cell r="BU27">
            <v>6288.659038418402</v>
          </cell>
          <cell r="BV27">
            <v>5768.475373562735</v>
          </cell>
          <cell r="BW27">
            <v>6966.411900000001</v>
          </cell>
          <cell r="BY27">
            <v>852.9494400000002</v>
          </cell>
          <cell r="BZ27">
            <v>4808.155847600001</v>
          </cell>
          <cell r="CA27">
            <v>200.07456</v>
          </cell>
          <cell r="CB27">
            <v>68.42549952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28">
      <selection activeCell="F32" sqref="F32"/>
    </sheetView>
  </sheetViews>
  <sheetFormatPr defaultColWidth="9.140625" defaultRowHeight="15"/>
  <cols>
    <col min="1" max="1" width="26.00390625" style="0" customWidth="1"/>
    <col min="2" max="2" width="14.8515625" style="0" customWidth="1"/>
    <col min="3" max="3" width="22.140625" style="0" customWidth="1"/>
    <col min="4" max="4" width="15.140625" style="0" customWidth="1"/>
    <col min="5" max="5" width="20.140625" style="0" customWidth="1"/>
    <col min="6" max="6" width="32.00390625" style="0" customWidth="1"/>
  </cols>
  <sheetData>
    <row r="1" spans="1:5" ht="15" hidden="1">
      <c r="A1" s="27" t="s">
        <v>41</v>
      </c>
      <c r="B1" s="27"/>
      <c r="C1" s="27"/>
      <c r="D1" s="27"/>
      <c r="E1" s="27"/>
    </row>
    <row r="2" spans="1:5" ht="15" hidden="1">
      <c r="A2" s="2"/>
      <c r="B2" s="2"/>
      <c r="C2" s="2"/>
      <c r="D2" s="2"/>
      <c r="E2" s="2"/>
    </row>
    <row r="3" spans="1:5" ht="36" hidden="1">
      <c r="A3" s="3" t="s">
        <v>21</v>
      </c>
      <c r="B3" s="3" t="s">
        <v>22</v>
      </c>
      <c r="C3" s="4" t="s">
        <v>23</v>
      </c>
      <c r="D3" s="4" t="s">
        <v>24</v>
      </c>
      <c r="E3" s="4" t="s">
        <v>25</v>
      </c>
    </row>
    <row r="4" spans="1:5" ht="30" customHeight="1" hidden="1">
      <c r="A4" s="1" t="str">
        <f>A28</f>
        <v>Кольцевая 34</v>
      </c>
      <c r="B4" s="1"/>
      <c r="C4" s="5"/>
      <c r="D4" s="1"/>
      <c r="E4" s="1"/>
    </row>
    <row r="5" spans="1:5" ht="30" customHeight="1" hidden="1">
      <c r="A5" s="1" t="s">
        <v>26</v>
      </c>
      <c r="B5" s="6">
        <v>28</v>
      </c>
      <c r="C5" s="7"/>
      <c r="D5" s="6"/>
      <c r="E5" s="6"/>
    </row>
    <row r="6" spans="1:5" ht="30" customHeight="1" hidden="1">
      <c r="A6" s="8" t="s">
        <v>27</v>
      </c>
      <c r="B6" s="6"/>
      <c r="C6" s="7">
        <v>33018.12</v>
      </c>
      <c r="D6" s="6"/>
      <c r="E6" s="9" t="s">
        <v>42</v>
      </c>
    </row>
    <row r="7" spans="1:5" ht="30" customHeight="1" hidden="1">
      <c r="A7" s="8" t="s">
        <v>10</v>
      </c>
      <c r="B7" s="6" t="s">
        <v>35</v>
      </c>
      <c r="C7" s="10">
        <v>10023.48</v>
      </c>
      <c r="D7" s="6"/>
      <c r="E7" s="9" t="s">
        <v>42</v>
      </c>
    </row>
    <row r="8" spans="1:5" ht="30" customHeight="1" hidden="1">
      <c r="A8" s="11" t="str">
        <f>A33</f>
        <v>Смена т/провода ХГВС</v>
      </c>
      <c r="B8" s="6"/>
      <c r="C8" s="10">
        <f>B33</f>
        <v>1331.06102</v>
      </c>
      <c r="D8" s="6"/>
      <c r="E8" s="9" t="s">
        <v>42</v>
      </c>
    </row>
    <row r="9" spans="1:5" ht="30" customHeight="1" hidden="1">
      <c r="A9" s="8" t="s">
        <v>2</v>
      </c>
      <c r="B9" s="6" t="s">
        <v>33</v>
      </c>
      <c r="C9" s="10">
        <v>12720.36</v>
      </c>
      <c r="D9" s="6"/>
      <c r="E9" s="9" t="s">
        <v>42</v>
      </c>
    </row>
    <row r="10" spans="1:5" ht="30" customHeight="1" hidden="1">
      <c r="A10" s="11" t="str">
        <f>A34</f>
        <v>Покраска д/оборудования</v>
      </c>
      <c r="B10" s="6"/>
      <c r="C10" s="10">
        <f>B34</f>
        <v>308.44828</v>
      </c>
      <c r="D10" s="6"/>
      <c r="E10" s="9" t="s">
        <v>42</v>
      </c>
    </row>
    <row r="11" spans="1:5" ht="30" customHeight="1" hidden="1">
      <c r="A11" s="11" t="str">
        <f>A35</f>
        <v>Кровельные работы</v>
      </c>
      <c r="B11" s="6"/>
      <c r="C11" s="10">
        <f>B35</f>
        <v>1610.04</v>
      </c>
      <c r="D11" s="6"/>
      <c r="E11" s="9" t="s">
        <v>42</v>
      </c>
    </row>
    <row r="12" spans="1:5" ht="30" customHeight="1" hidden="1">
      <c r="A12" s="11" t="str">
        <f>A36</f>
        <v>Общестроительные работы</v>
      </c>
      <c r="B12" s="6"/>
      <c r="C12" s="10">
        <f>B36</f>
        <v>2382.92</v>
      </c>
      <c r="D12" s="6"/>
      <c r="E12" s="9" t="s">
        <v>42</v>
      </c>
    </row>
    <row r="13" spans="1:5" ht="30" customHeight="1" hidden="1">
      <c r="A13" s="11" t="str">
        <f>A37</f>
        <v>Ремонт цоколя,фасада</v>
      </c>
      <c r="B13" s="6"/>
      <c r="C13" s="10">
        <f>B37</f>
        <v>10275.65</v>
      </c>
      <c r="D13" s="6"/>
      <c r="E13" s="9"/>
    </row>
    <row r="14" spans="1:5" ht="30" customHeight="1" hidden="1">
      <c r="A14" s="11" t="str">
        <f>A38</f>
        <v>Электромонтажные работы</v>
      </c>
      <c r="B14" s="6"/>
      <c r="C14" s="10">
        <f>B38</f>
        <v>209.06914</v>
      </c>
      <c r="D14" s="6"/>
      <c r="E14" s="9"/>
    </row>
    <row r="15" spans="1:5" ht="30" customHeight="1" hidden="1">
      <c r="A15" s="11"/>
      <c r="B15" s="6"/>
      <c r="C15" s="10"/>
      <c r="D15" s="6"/>
      <c r="E15" s="9"/>
    </row>
    <row r="16" spans="1:5" ht="30" customHeight="1" hidden="1">
      <c r="A16" s="8" t="s">
        <v>28</v>
      </c>
      <c r="B16" s="6" t="s">
        <v>34</v>
      </c>
      <c r="C16" s="10">
        <v>72570.12</v>
      </c>
      <c r="D16" s="6"/>
      <c r="E16" s="9" t="s">
        <v>42</v>
      </c>
    </row>
    <row r="17" spans="1:5" ht="30" customHeight="1" hidden="1">
      <c r="A17" s="8" t="s">
        <v>29</v>
      </c>
      <c r="B17" s="6"/>
      <c r="C17" s="10">
        <v>5565.72</v>
      </c>
      <c r="D17" s="6"/>
      <c r="E17" s="9" t="s">
        <v>42</v>
      </c>
    </row>
    <row r="18" spans="1:5" ht="30" customHeight="1" hidden="1">
      <c r="A18" s="8" t="s">
        <v>30</v>
      </c>
      <c r="B18" s="6"/>
      <c r="C18" s="10">
        <v>38535.6</v>
      </c>
      <c r="D18" s="6"/>
      <c r="E18" s="9" t="s">
        <v>42</v>
      </c>
    </row>
    <row r="19" spans="1:5" ht="30" customHeight="1" hidden="1">
      <c r="A19" s="8" t="s">
        <v>31</v>
      </c>
      <c r="B19" s="6"/>
      <c r="C19" s="10">
        <f>B32</f>
        <v>2445.9645899088405</v>
      </c>
      <c r="D19" s="6"/>
      <c r="E19" s="9" t="s">
        <v>42</v>
      </c>
    </row>
    <row r="20" spans="1:5" ht="30" customHeight="1" hidden="1">
      <c r="A20" s="8" t="s">
        <v>6</v>
      </c>
      <c r="B20" s="6"/>
      <c r="C20" s="10">
        <f>SUM(C6:C19)</f>
        <v>190996.55302990886</v>
      </c>
      <c r="D20" s="6"/>
      <c r="E20" s="9" t="s">
        <v>42</v>
      </c>
    </row>
    <row r="21" spans="1:5" ht="30" customHeight="1" hidden="1">
      <c r="A21" s="8" t="s">
        <v>32</v>
      </c>
      <c r="B21" s="6"/>
      <c r="C21" s="10">
        <f>C20*0.18</f>
        <v>34379.37954538359</v>
      </c>
      <c r="D21" s="6"/>
      <c r="E21" s="9" t="s">
        <v>42</v>
      </c>
    </row>
    <row r="22" spans="1:5" ht="30" customHeight="1" hidden="1">
      <c r="A22" s="8" t="s">
        <v>8</v>
      </c>
      <c r="B22" s="6"/>
      <c r="C22" s="10">
        <f>C20+C21</f>
        <v>225375.93257529245</v>
      </c>
      <c r="D22" s="6"/>
      <c r="E22" s="9" t="s">
        <v>42</v>
      </c>
    </row>
    <row r="23" ht="30" customHeight="1" hidden="1"/>
    <row r="24" ht="30" customHeight="1" hidden="1"/>
    <row r="25" spans="1:6" ht="30" customHeight="1">
      <c r="A25" s="28" t="s">
        <v>50</v>
      </c>
      <c r="B25" s="28"/>
      <c r="C25" s="28"/>
      <c r="D25" s="28"/>
      <c r="E25" s="28"/>
      <c r="F25" s="28"/>
    </row>
    <row r="26" spans="1:6" ht="1.5" customHeight="1">
      <c r="A26" s="28"/>
      <c r="B26" s="28"/>
      <c r="C26" s="28"/>
      <c r="D26" s="28"/>
      <c r="E26" s="28"/>
      <c r="F26" s="28"/>
    </row>
    <row r="27" spans="1:6" ht="30" customHeight="1" hidden="1">
      <c r="A27" s="29"/>
      <c r="B27" s="29"/>
      <c r="C27" s="29"/>
      <c r="D27" s="29"/>
      <c r="E27" s="29"/>
      <c r="F27" s="29"/>
    </row>
    <row r="28" spans="1:6" ht="30" customHeight="1">
      <c r="A28" s="12" t="s">
        <v>17</v>
      </c>
      <c r="B28" s="13" t="s">
        <v>36</v>
      </c>
      <c r="C28" s="14" t="s">
        <v>0</v>
      </c>
      <c r="D28" s="13" t="s">
        <v>37</v>
      </c>
      <c r="E28" s="13" t="s">
        <v>38</v>
      </c>
      <c r="F28" s="15" t="s">
        <v>39</v>
      </c>
    </row>
    <row r="29" spans="1:6" ht="30" customHeight="1">
      <c r="A29" s="16" t="s">
        <v>4</v>
      </c>
      <c r="B29" s="17">
        <f>'[1]год'!$H$27+'[1]год'!$I$27+'[1]год'!$R$27+'[1]год'!$S$27+'[1]год'!$U$27+'[1]год'!$V$27+'[1]год'!$W$27</f>
        <v>67110.56417448299</v>
      </c>
      <c r="C29" s="18" t="s">
        <v>5</v>
      </c>
      <c r="D29" s="19">
        <f>C16</f>
        <v>72570.12</v>
      </c>
      <c r="E29" s="19">
        <f>B29-D29</f>
        <v>-5459.5558255170035</v>
      </c>
      <c r="F29" s="20" t="s">
        <v>40</v>
      </c>
    </row>
    <row r="30" spans="1:6" ht="30" customHeight="1">
      <c r="A30" s="16" t="s">
        <v>1</v>
      </c>
      <c r="B30" s="17">
        <f>D30</f>
        <v>5565.72</v>
      </c>
      <c r="C30" s="18" t="s">
        <v>5</v>
      </c>
      <c r="D30" s="19">
        <f>C17</f>
        <v>5565.72</v>
      </c>
      <c r="E30" s="19">
        <f aca="true" t="shared" si="0" ref="E30:E42">B30-D30</f>
        <v>0</v>
      </c>
      <c r="F30" s="20"/>
    </row>
    <row r="31" spans="1:6" ht="30" customHeight="1">
      <c r="A31" s="16" t="s">
        <v>16</v>
      </c>
      <c r="B31" s="17"/>
      <c r="C31" s="18" t="s">
        <v>15</v>
      </c>
      <c r="D31" s="20"/>
      <c r="E31" s="19">
        <f t="shared" si="0"/>
        <v>0</v>
      </c>
      <c r="F31" s="20"/>
    </row>
    <row r="32" spans="1:6" ht="30" customHeight="1">
      <c r="A32" s="20" t="s">
        <v>9</v>
      </c>
      <c r="B32" s="17">
        <f>'[1]год'!$N$27+'[1]год'!$O$27</f>
        <v>2445.9645899088405</v>
      </c>
      <c r="C32" s="18"/>
      <c r="D32" s="16">
        <f aca="true" t="shared" si="1" ref="D32:D38">B32</f>
        <v>2445.9645899088405</v>
      </c>
      <c r="E32" s="19">
        <f t="shared" si="0"/>
        <v>0</v>
      </c>
      <c r="F32" s="20"/>
    </row>
    <row r="33" spans="1:6" ht="30" customHeight="1">
      <c r="A33" s="16" t="s">
        <v>18</v>
      </c>
      <c r="B33" s="17">
        <f>'[1]год'!$Y$27+9</f>
        <v>1331.06102</v>
      </c>
      <c r="C33" s="18" t="s">
        <v>14</v>
      </c>
      <c r="D33" s="16">
        <f t="shared" si="1"/>
        <v>1331.06102</v>
      </c>
      <c r="E33" s="19">
        <f t="shared" si="0"/>
        <v>0</v>
      </c>
      <c r="F33" s="20"/>
    </row>
    <row r="34" spans="1:6" ht="30" customHeight="1">
      <c r="A34" s="16" t="s">
        <v>44</v>
      </c>
      <c r="B34" s="17">
        <f>'[1]год'!$Z$27</f>
        <v>308.44828</v>
      </c>
      <c r="C34" s="18" t="s">
        <v>19</v>
      </c>
      <c r="D34" s="16">
        <f t="shared" si="1"/>
        <v>308.44828</v>
      </c>
      <c r="E34" s="19">
        <f t="shared" si="0"/>
        <v>0</v>
      </c>
      <c r="F34" s="20"/>
    </row>
    <row r="35" spans="1:6" ht="30" customHeight="1">
      <c r="A35" s="16" t="s">
        <v>45</v>
      </c>
      <c r="B35" s="17">
        <f>'[1]год'!$AE$27</f>
        <v>1610.04</v>
      </c>
      <c r="C35" s="18" t="s">
        <v>20</v>
      </c>
      <c r="D35" s="16">
        <f t="shared" si="1"/>
        <v>1610.04</v>
      </c>
      <c r="E35" s="19">
        <f t="shared" si="0"/>
        <v>0</v>
      </c>
      <c r="F35" s="20"/>
    </row>
    <row r="36" spans="1:6" ht="30" customHeight="1">
      <c r="A36" s="16" t="s">
        <v>43</v>
      </c>
      <c r="B36" s="17">
        <f>'[1]год'!$AH$27</f>
        <v>2382.92</v>
      </c>
      <c r="C36" s="18" t="s">
        <v>19</v>
      </c>
      <c r="D36" s="16">
        <f t="shared" si="1"/>
        <v>2382.92</v>
      </c>
      <c r="E36" s="19">
        <f t="shared" si="0"/>
        <v>0</v>
      </c>
      <c r="F36" s="20"/>
    </row>
    <row r="37" spans="1:6" ht="30" customHeight="1">
      <c r="A37" s="16" t="s">
        <v>46</v>
      </c>
      <c r="B37" s="17">
        <f>'[1]год'!$AK$27</f>
        <v>10275.65</v>
      </c>
      <c r="C37" s="18" t="s">
        <v>14</v>
      </c>
      <c r="D37" s="16">
        <f t="shared" si="1"/>
        <v>10275.65</v>
      </c>
      <c r="E37" s="19">
        <f t="shared" si="0"/>
        <v>0</v>
      </c>
      <c r="F37" s="20"/>
    </row>
    <row r="38" spans="1:6" ht="30" customHeight="1">
      <c r="A38" s="16" t="s">
        <v>47</v>
      </c>
      <c r="B38" s="17">
        <f>'[1]год'!$AP$27</f>
        <v>209.06914</v>
      </c>
      <c r="C38" s="18" t="s">
        <v>14</v>
      </c>
      <c r="D38" s="16">
        <f t="shared" si="1"/>
        <v>209.06914</v>
      </c>
      <c r="E38" s="19">
        <f t="shared" si="0"/>
        <v>0</v>
      </c>
      <c r="F38" s="20"/>
    </row>
    <row r="39" spans="1:6" ht="30" customHeight="1">
      <c r="A39" s="16" t="s">
        <v>10</v>
      </c>
      <c r="B39" s="17">
        <f>'[1]год'!$AR$27</f>
        <v>2177.3129000000004</v>
      </c>
      <c r="C39" s="18" t="s">
        <v>13</v>
      </c>
      <c r="D39" s="19">
        <f>C7</f>
        <v>10023.48</v>
      </c>
      <c r="E39" s="19">
        <f t="shared" si="0"/>
        <v>-7846.167099999999</v>
      </c>
      <c r="F39" s="20" t="s">
        <v>51</v>
      </c>
    </row>
    <row r="40" spans="1:6" ht="30" customHeight="1">
      <c r="A40" s="16" t="s">
        <v>2</v>
      </c>
      <c r="B40" s="17">
        <f>'[1]год'!$AI$27</f>
        <v>8746.05103260277</v>
      </c>
      <c r="C40" s="18" t="s">
        <v>12</v>
      </c>
      <c r="D40" s="19">
        <f>C9</f>
        <v>12720.36</v>
      </c>
      <c r="E40" s="19">
        <f t="shared" si="0"/>
        <v>-3974.30896739723</v>
      </c>
      <c r="F40" s="20" t="s">
        <v>40</v>
      </c>
    </row>
    <row r="41" spans="1:6" ht="30" customHeight="1">
      <c r="A41" s="16" t="s">
        <v>3</v>
      </c>
      <c r="B41" s="17">
        <f>'[1]год'!$AT$27+'[1]год'!$AU$27+'[1]год'!$BE$27+'[1]год'!$BF$27+'[1]год'!$BG$27+'[1]год'!$BH$27+'[1]год'!$BI$27+'[1]год'!$BK$27+'[1]год'!$BL$27+'[1]год'!$BO$27+'[1]год'!$BP$27+'[1]год'!$BQ$27+'[1]год'!$BR$27+'[1]год'!$BS$27+'[1]год'!$BY$27+'[1]год'!$BZ$27</f>
        <v>39159.54495432542</v>
      </c>
      <c r="C41" s="18" t="s">
        <v>5</v>
      </c>
      <c r="D41" s="19">
        <f>C6</f>
        <v>33018.12</v>
      </c>
      <c r="E41" s="19">
        <f t="shared" si="0"/>
        <v>6141.424954325419</v>
      </c>
      <c r="F41" s="20" t="s">
        <v>48</v>
      </c>
    </row>
    <row r="42" spans="1:6" ht="30" customHeight="1">
      <c r="A42" s="16" t="s">
        <v>11</v>
      </c>
      <c r="B42" s="17">
        <f>'[1]год'!$BT$27+'[1]год'!$BU$27+'[1]год'!$BV$27+'[1]год'!$BW$27+'[1]год'!$CB$27+'[1]год'!$CA$27</f>
        <v>37679.93829670114</v>
      </c>
      <c r="C42" s="18" t="s">
        <v>5</v>
      </c>
      <c r="D42" s="19">
        <f>C18</f>
        <v>38535.6</v>
      </c>
      <c r="E42" s="19">
        <f t="shared" si="0"/>
        <v>-855.6617032988579</v>
      </c>
      <c r="F42" s="20" t="s">
        <v>49</v>
      </c>
    </row>
    <row r="43" spans="1:6" ht="30" customHeight="1">
      <c r="A43" s="21" t="s">
        <v>6</v>
      </c>
      <c r="B43" s="22">
        <f>SUM(B29:B42)</f>
        <v>179002.28438802116</v>
      </c>
      <c r="C43" s="21"/>
      <c r="D43" s="23">
        <f>SUM(D29:D42)</f>
        <v>190996.55302990883</v>
      </c>
      <c r="E43" s="20"/>
      <c r="F43" s="20"/>
    </row>
    <row r="44" spans="1:6" ht="30" customHeight="1">
      <c r="A44" s="21" t="s">
        <v>7</v>
      </c>
      <c r="B44" s="22">
        <f>B43*0.18</f>
        <v>32220.411189843806</v>
      </c>
      <c r="C44" s="21"/>
      <c r="D44" s="24">
        <f>D43*0.18</f>
        <v>34379.379545383585</v>
      </c>
      <c r="E44" s="20"/>
      <c r="F44" s="20"/>
    </row>
    <row r="45" spans="1:6" ht="30" customHeight="1">
      <c r="A45" s="25" t="s">
        <v>8</v>
      </c>
      <c r="B45" s="26">
        <f>B43+B44</f>
        <v>211222.69557786497</v>
      </c>
      <c r="C45" s="21"/>
      <c r="D45" s="23">
        <f>D43+D44</f>
        <v>225375.93257529242</v>
      </c>
      <c r="E45" s="20"/>
      <c r="F45" s="20"/>
    </row>
  </sheetData>
  <sheetProtection/>
  <mergeCells count="2">
    <mergeCell ref="A1:E1"/>
    <mergeCell ref="A25:F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2014-10-20T08:34:12Z</dcterms:modified>
  <cp:category/>
  <cp:version/>
  <cp:contentType/>
  <cp:contentStatus/>
</cp:coreProperties>
</file>