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firstSheet="2" activeTab="2"/>
  </bookViews>
  <sheets>
    <sheet name="Кал 7-11г" sheetId="2" state="hidden" r:id="rId1"/>
    <sheet name="Кал 7-12г" sheetId="3" state="hidden" r:id="rId2"/>
    <sheet name="Кал7-13г" sheetId="4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C31" i="4" l="1"/>
  <c r="D31" i="4" s="1"/>
  <c r="C11" i="4"/>
  <c r="C30" i="4"/>
  <c r="C8" i="4"/>
  <c r="D30" i="4"/>
  <c r="D36" i="4"/>
  <c r="D27" i="4"/>
  <c r="C38" i="4"/>
  <c r="B38" i="4" s="1"/>
  <c r="D38" i="4" s="1"/>
  <c r="C28" i="4"/>
  <c r="B28" i="4" s="1"/>
  <c r="C27" i="4"/>
  <c r="C32" i="4"/>
  <c r="B32" i="4" s="1"/>
  <c r="D32" i="4" s="1"/>
  <c r="C34" i="4"/>
  <c r="B34" i="4" s="1"/>
  <c r="D34" i="4" s="1"/>
  <c r="B33" i="4"/>
  <c r="C33" i="4" s="1"/>
  <c r="D33" i="4" s="1"/>
  <c r="B35" i="4"/>
  <c r="B29" i="4"/>
  <c r="C29" i="4" s="1"/>
  <c r="C6" i="4"/>
  <c r="C37" i="4" s="1"/>
  <c r="B37" i="4" s="1"/>
  <c r="D37" i="4" s="1"/>
  <c r="B39" i="4" l="1"/>
  <c r="D28" i="4"/>
  <c r="C12" i="4"/>
  <c r="C18" i="4" s="1"/>
  <c r="C19" i="4" s="1"/>
  <c r="C20" i="4" s="1"/>
  <c r="C17" i="4"/>
  <c r="C13" i="4"/>
  <c r="D29" i="4"/>
  <c r="C35" i="4"/>
  <c r="C39" i="4" s="1"/>
  <c r="C40" i="4" s="1"/>
  <c r="C41" i="4" s="1"/>
  <c r="C13" i="3"/>
  <c r="C34" i="3"/>
  <c r="D31" i="3"/>
  <c r="C38" i="3"/>
  <c r="C28" i="3"/>
  <c r="B28" i="3" s="1"/>
  <c r="C27" i="3"/>
  <c r="C33" i="3"/>
  <c r="B38" i="3"/>
  <c r="D38" i="3" s="1"/>
  <c r="B37" i="3"/>
  <c r="B35" i="3"/>
  <c r="C35" i="3" s="1"/>
  <c r="B36" i="3"/>
  <c r="B34" i="3"/>
  <c r="B32" i="3"/>
  <c r="C32" i="3" s="1"/>
  <c r="B33" i="3"/>
  <c r="B30" i="3"/>
  <c r="C30" i="3" s="1"/>
  <c r="B27" i="3"/>
  <c r="D27" i="3" s="1"/>
  <c r="B29" i="3"/>
  <c r="C29" i="3" s="1"/>
  <c r="D31" i="2"/>
  <c r="D32" i="2"/>
  <c r="D36" i="2"/>
  <c r="D28" i="2"/>
  <c r="C34" i="2"/>
  <c r="C33" i="2"/>
  <c r="C32" i="2"/>
  <c r="C31" i="2"/>
  <c r="C30" i="2"/>
  <c r="C39" i="2"/>
  <c r="D39" i="2" s="1"/>
  <c r="C29" i="2"/>
  <c r="C28" i="2"/>
  <c r="C35" i="2"/>
  <c r="D35" i="2" s="1"/>
  <c r="C37" i="2"/>
  <c r="B39" i="2"/>
  <c r="B38" i="2"/>
  <c r="B37" i="2"/>
  <c r="D37" i="2" s="1"/>
  <c r="B36" i="2"/>
  <c r="B35" i="2"/>
  <c r="B34" i="2"/>
  <c r="C8" i="2" s="1"/>
  <c r="B33" i="2"/>
  <c r="C12" i="2" s="1"/>
  <c r="B31" i="2"/>
  <c r="C9" i="2" s="1"/>
  <c r="B32" i="2"/>
  <c r="C7" i="2" s="1"/>
  <c r="B28" i="2"/>
  <c r="B40" i="2" s="1"/>
  <c r="B30" i="2"/>
  <c r="C17" i="2" s="1"/>
  <c r="B29" i="2"/>
  <c r="D29" i="2" s="1"/>
  <c r="C10" i="3"/>
  <c r="C9" i="3"/>
  <c r="C36" i="3" s="1"/>
  <c r="C6" i="3"/>
  <c r="C37" i="3" s="1"/>
  <c r="C6" i="2"/>
  <c r="C38" i="2" s="1"/>
  <c r="C11" i="2"/>
  <c r="C10" i="2"/>
  <c r="D38" i="2" l="1"/>
  <c r="C40" i="2"/>
  <c r="C41" i="2" s="1"/>
  <c r="C42" i="2" s="1"/>
  <c r="D28" i="3"/>
  <c r="B39" i="3"/>
  <c r="D34" i="3"/>
  <c r="D34" i="2"/>
  <c r="D30" i="2"/>
  <c r="D36" i="3"/>
  <c r="D35" i="4"/>
  <c r="D33" i="2"/>
  <c r="D33" i="3"/>
  <c r="D35" i="3"/>
  <c r="C12" i="3"/>
  <c r="C19" i="3" s="1"/>
  <c r="D37" i="3"/>
  <c r="D32" i="3"/>
  <c r="D30" i="3"/>
  <c r="D29" i="3"/>
  <c r="C18" i="3"/>
  <c r="C8" i="3"/>
  <c r="C11" i="3"/>
  <c r="C18" i="2"/>
  <c r="B40" i="4"/>
  <c r="B41" i="4" s="1"/>
  <c r="C39" i="3"/>
  <c r="C40" i="3" l="1"/>
  <c r="C41" i="3" s="1"/>
  <c r="B40" i="3"/>
  <c r="B41" i="3" s="1"/>
  <c r="C20" i="3"/>
  <c r="C21" i="3" s="1"/>
  <c r="C19" i="2"/>
  <c r="C20" i="2" s="1"/>
  <c r="B41" i="2" l="1"/>
  <c r="B42" i="2" s="1"/>
</calcChain>
</file>

<file path=xl/sharedStrings.xml><?xml version="1.0" encoding="utf-8"?>
<sst xmlns="http://schemas.openxmlformats.org/spreadsheetml/2006/main" count="187" uniqueCount="61">
  <si>
    <t>Адрес</t>
  </si>
  <si>
    <t>Объем работ</t>
  </si>
  <si>
    <t>Запланировано работ на сумму руб</t>
  </si>
  <si>
    <t>Выполненно работ на сумму руб.</t>
  </si>
  <si>
    <t>Дата исполнения</t>
  </si>
  <si>
    <t>Кол-во квартир</t>
  </si>
  <si>
    <t>Очистка кровли от снега</t>
  </si>
  <si>
    <t>2.1Расходы по уборке придомовой территории</t>
  </si>
  <si>
    <t>3.Расходы на уборку КГМ</t>
  </si>
  <si>
    <t>4.Общеэксплатационные расходы</t>
  </si>
  <si>
    <t>Всего</t>
  </si>
  <si>
    <t>НДС 18%</t>
  </si>
  <si>
    <t>Всего с НДС</t>
  </si>
  <si>
    <t>01.2013-12.2013</t>
  </si>
  <si>
    <t>Переспективный план работ на 2011г</t>
  </si>
  <si>
    <t>01.2011-12.2011</t>
  </si>
  <si>
    <t>Зарплата по уборке тер-рии</t>
  </si>
  <si>
    <t>Вывоз КГМ</t>
  </si>
  <si>
    <t>Сверхплановый объем</t>
  </si>
  <si>
    <t>Внешнее благ-во(м.о.дет.и бел.площадок,контейнеров)</t>
  </si>
  <si>
    <t>Кровельные работы</t>
  </si>
  <si>
    <t>Очистка кровли от снега и наледи</t>
  </si>
  <si>
    <t>Гидравлические испытания</t>
  </si>
  <si>
    <t>Проф.осмотры,непредвиденные работы</t>
  </si>
  <si>
    <t>Общеэксплатационные расходы</t>
  </si>
  <si>
    <t>Итого</t>
  </si>
  <si>
    <t>НДС</t>
  </si>
  <si>
    <t>Итого с НДС</t>
  </si>
  <si>
    <t>01.2012-12.2012</t>
  </si>
  <si>
    <t>Покраска д/оборудования</t>
  </si>
  <si>
    <t>Стоимость работ(руб) факт</t>
  </si>
  <si>
    <t>Стоимость работ(руб) план</t>
  </si>
  <si>
    <t>Примечание</t>
  </si>
  <si>
    <t>Снятие невыполненных объемов при ежемесячной проверке</t>
  </si>
  <si>
    <t>Гидрав. Испытание, промывка</t>
  </si>
  <si>
    <t>Отчет о выполнении годового плана мероприятий за 2011год. Постановление Правительства РФ от 23 сентября № 731(раздел 11 пункт 6)</t>
  </si>
  <si>
    <t>5.Сверхплановый объем</t>
  </si>
  <si>
    <t>Профобходы и непредвид. ремонт</t>
  </si>
  <si>
    <t>Разница м/у планом и фактом</t>
  </si>
  <si>
    <t>Переспективный план работ на 2012г</t>
  </si>
  <si>
    <t>Электромонтажные работы</t>
  </si>
  <si>
    <t>Отчет о выполнении годового плана мероприятий за 2012год. Постановление Правительства РФ от 23 сентября № 731(раздел 11 пункт 6)</t>
  </si>
  <si>
    <t>Замена канализационных труб,труб ХГВС, ЦО и арматуры</t>
  </si>
  <si>
    <t>Работа произведенна без промывки и осмотра системы</t>
  </si>
  <si>
    <t>Увеличение стоимости материала</t>
  </si>
  <si>
    <t>Отчет о выполнении годового плана мероприятий за 2013год. Постановление Правительства РФ от 23 сентября № 731(раздел 11 пункт 6)</t>
  </si>
  <si>
    <t>Снятие ежемесячных объемов при проверке</t>
  </si>
  <si>
    <t>Калинина 7</t>
  </si>
  <si>
    <t>924м2</t>
  </si>
  <si>
    <t>11966м2</t>
  </si>
  <si>
    <t>3686,4м2</t>
  </si>
  <si>
    <t>Штукатурно-малярные работы</t>
  </si>
  <si>
    <t>Увеличение стоимости ГСМ, талонов, масла, зап.частей</t>
  </si>
  <si>
    <t>В связи с погодными условиями дополнительно производилась очистка кровли от наледи</t>
  </si>
  <si>
    <t>Увеличение стоимости на  материалы, спец. Одежду</t>
  </si>
  <si>
    <t>Работа произведенна без промывки системы ЦО</t>
  </si>
  <si>
    <t>Увеличение тарифов на аренду техники,увеличенный износ тракторов,ремонт техники</t>
  </si>
  <si>
    <t>Ремонт оконных заполнений</t>
  </si>
  <si>
    <t>Ремонт водосточных труб</t>
  </si>
  <si>
    <t>Перспективный план работ на 2013г</t>
  </si>
  <si>
    <t>4.Общеэксплуатационные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</si>
</sst>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0" fillId="0" borderId="0" xfId="0" applyNumberFormat="1"/>
    <xf numFmtId="0" fontId="1" fillId="2" borderId="1" xfId="0" applyFont="1" applyFill="1" applyBorder="1"/>
    <xf numFmtId="0" fontId="0" fillId="2" borderId="1" xfId="0" applyFill="1" applyBorder="1"/>
    <xf numFmtId="0" fontId="7" fillId="0" borderId="1" xfId="0" applyFont="1" applyBorder="1" applyAlignment="1">
      <alignment wrapText="1"/>
    </xf>
    <xf numFmtId="0" fontId="0" fillId="0" borderId="0" xfId="0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0" fillId="0" borderId="0" xfId="0" applyNumberFormat="1"/>
    <xf numFmtId="0" fontId="10" fillId="0" borderId="0" xfId="0" applyFont="1" applyAlignment="1"/>
    <xf numFmtId="0" fontId="0" fillId="2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0" fillId="0" borderId="0" xfId="0" applyNumberFormat="1" applyBorder="1"/>
    <xf numFmtId="2" fontId="0" fillId="2" borderId="0" xfId="0" applyNumberFormat="1" applyFill="1" applyBorder="1"/>
    <xf numFmtId="0" fontId="0" fillId="2" borderId="0" xfId="0" applyFill="1" applyBorder="1"/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0" fontId="0" fillId="2" borderId="0" xfId="0" applyFill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3" fillId="2" borderId="1" xfId="0" applyFont="1" applyFill="1" applyBorder="1"/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wrapText="1"/>
    </xf>
    <xf numFmtId="0" fontId="14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8" fillId="2" borderId="1" xfId="0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/&#1056;&#1072;&#1073;&#1086;&#1095;&#1080;&#1081;%20&#1089;&#1090;&#1086;&#1083;/&#1047;&#1072;&#1090;&#1088;&#1072;&#1090;&#1099;%202012&#1075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/&#1056;&#1072;&#1073;&#1086;&#1095;&#1080;&#1081;%20&#1089;&#1090;&#1086;&#1083;/&#1047;&#1072;&#1090;&#1088;&#1072;&#1090;&#1099;%20&#1079;&#1072;%202013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12"/>
      <sheetName val="дек.12"/>
      <sheetName val="нояб.12"/>
      <sheetName val="окт.12"/>
      <sheetName val="сентябрь12"/>
      <sheetName val="август12"/>
      <sheetName val="июль12"/>
      <sheetName val="июнь12"/>
      <sheetName val="Май 12"/>
      <sheetName val="Апрель12"/>
      <sheetName val="Март12"/>
      <sheetName val="Февраль12"/>
      <sheetName val="Январь12"/>
      <sheetName val="год"/>
      <sheetName val="Декабрь11"/>
      <sheetName val="Ноябрь11"/>
      <sheetName val="Октябрь11"/>
      <sheetName val="Сентябрь11"/>
      <sheetName val="Август11"/>
      <sheetName val="Июль11"/>
      <sheetName val="Июнь11"/>
      <sheetName val="Май11"/>
      <sheetName val="Апрель11"/>
      <sheetName val="Март11"/>
      <sheetName val="Февраль11"/>
      <sheetName val="Январь11"/>
      <sheetName val="2010год"/>
      <sheetName val="Декабрь 10"/>
      <sheetName val="Ноябрь 10"/>
      <sheetName val="Октябрь 10"/>
      <sheetName val="Сентябрь 10"/>
      <sheetName val="Август 10"/>
      <sheetName val="79 3 мес."/>
      <sheetName val="1 полуг (с 79)"/>
      <sheetName val="Июль 10"/>
      <sheetName val="1 полуг"/>
      <sheetName val="Июнь 10"/>
      <sheetName val="Май 10"/>
      <sheetName val="Апрель 10"/>
      <sheetName val="Март 10"/>
      <sheetName val="Фев 10"/>
      <sheetName val="Янв 10"/>
      <sheetName val="Общее"/>
      <sheetName val="Январь 10"/>
      <sheetName val="Декабрь"/>
      <sheetName val="Ноябрь"/>
      <sheetName val="Октябрь"/>
      <sheetName val="Сентябрь"/>
      <sheetName val="Август"/>
      <sheetName val="Июль"/>
      <sheetName val="Июнь"/>
      <sheetName val="Май"/>
      <sheetName val="Апрель"/>
      <sheetName val="Март"/>
      <sheetName val="Февраль"/>
      <sheetName val="Январь"/>
    </sheetNames>
    <sheetDataSet>
      <sheetData sheetId="0">
        <row r="9">
          <cell r="H9">
            <v>47371.678183202755</v>
          </cell>
        </row>
        <row r="24">
          <cell r="H24">
            <v>44404.536305833244</v>
          </cell>
          <cell r="I24">
            <v>13410.169964361639</v>
          </cell>
          <cell r="N24">
            <v>815.64708599999994</v>
          </cell>
          <cell r="O24">
            <v>246.32541997199996</v>
          </cell>
          <cell r="U24">
            <v>1972.447441</v>
          </cell>
          <cell r="V24">
            <v>1106.1022189999999</v>
          </cell>
          <cell r="W24">
            <v>2257.1123584000002</v>
          </cell>
          <cell r="Y24">
            <v>7335.005799999999</v>
          </cell>
          <cell r="AE24">
            <v>4028.2893399413301</v>
          </cell>
          <cell r="AF24">
            <v>182.87826799999999</v>
          </cell>
          <cell r="AI24">
            <v>4413.4395005741653</v>
          </cell>
          <cell r="AJ24">
            <v>4293.7131547910903</v>
          </cell>
          <cell r="AK24">
            <v>3967.36</v>
          </cell>
          <cell r="AQ24">
            <v>3985.4209042400003</v>
          </cell>
          <cell r="AR24">
            <v>51.74</v>
          </cell>
          <cell r="AS24">
            <v>1242.3495589906199</v>
          </cell>
          <cell r="AT24">
            <v>375.18956681516721</v>
          </cell>
          <cell r="BD24">
            <v>2645.1784799999996</v>
          </cell>
          <cell r="BE24">
            <v>798.84390095999981</v>
          </cell>
          <cell r="BF24">
            <v>6313.9532016000012</v>
          </cell>
          <cell r="BG24">
            <v>1906.8138668832003</v>
          </cell>
          <cell r="BJ24">
            <v>1451.5544000000002</v>
          </cell>
          <cell r="BK24">
            <v>438.36942880000004</v>
          </cell>
          <cell r="BN24">
            <v>45.473966999999995</v>
          </cell>
          <cell r="BO24">
            <v>13.733138033999998</v>
          </cell>
          <cell r="BP24">
            <v>4962.6964082000004</v>
          </cell>
          <cell r="BQ24">
            <v>1498.7343152764001</v>
          </cell>
          <cell r="BS24">
            <v>16840.829814099998</v>
          </cell>
          <cell r="BT24">
            <v>5085.930603858199</v>
          </cell>
          <cell r="BU24">
            <v>6233.5181063650007</v>
          </cell>
          <cell r="BV24">
            <v>3530.8707902965498</v>
          </cell>
          <cell r="BX24">
            <v>719.2479108</v>
          </cell>
          <cell r="BY24">
            <v>3227.0316869999997</v>
          </cell>
          <cell r="BZ24">
            <v>157.18842689999997</v>
          </cell>
          <cell r="CA24">
            <v>47.470904923799992</v>
          </cell>
          <cell r="CC24">
            <v>149.06041557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9">
          <cell r="H9">
            <v>30174.966959499998</v>
          </cell>
        </row>
        <row r="24">
          <cell r="H24">
            <v>41057.7419285</v>
          </cell>
          <cell r="I24">
            <v>14041.747739546998</v>
          </cell>
          <cell r="J24">
            <v>4111.4626849999995</v>
          </cell>
          <cell r="K24">
            <v>1406.1202382700001</v>
          </cell>
          <cell r="N24">
            <v>1404.8961589</v>
          </cell>
          <cell r="O24">
            <v>480.47448634380004</v>
          </cell>
          <cell r="R24">
            <v>2115.4756969999999</v>
          </cell>
          <cell r="S24">
            <v>751.5054889999999</v>
          </cell>
          <cell r="U24">
            <v>1679.6705019999999</v>
          </cell>
          <cell r="V24">
            <v>1200.3012629999998</v>
          </cell>
          <cell r="W24">
            <v>3178.5783750000001</v>
          </cell>
          <cell r="Y24">
            <v>6039.2988999999998</v>
          </cell>
          <cell r="Z24">
            <v>237.75460000000001</v>
          </cell>
          <cell r="AB24">
            <v>188.94309999999999</v>
          </cell>
          <cell r="AC24">
            <v>1021.73</v>
          </cell>
          <cell r="AE24">
            <v>12330.584000000001</v>
          </cell>
          <cell r="AH24">
            <v>1363.93</v>
          </cell>
          <cell r="AI24">
            <v>11412.354562971381</v>
          </cell>
          <cell r="AP24">
            <v>1021.2422999999999</v>
          </cell>
          <cell r="AR24">
            <v>1444.4493000000002</v>
          </cell>
          <cell r="AT24">
            <v>2906.5872613381975</v>
          </cell>
          <cell r="AU24">
            <v>994.05284337766363</v>
          </cell>
          <cell r="BE24">
            <v>2824.2086399999994</v>
          </cell>
          <cell r="BF24">
            <v>965.87935487999982</v>
          </cell>
          <cell r="BG24">
            <v>5304.1174249999995</v>
          </cell>
          <cell r="BH24">
            <v>1814.0081593500001</v>
          </cell>
          <cell r="BI24">
            <v>3700.5844000000006</v>
          </cell>
          <cell r="BK24">
            <v>1086.6839480000001</v>
          </cell>
          <cell r="BL24">
            <v>371.645910216</v>
          </cell>
          <cell r="BO24">
            <v>235.65811499999998</v>
          </cell>
          <cell r="BP24">
            <v>80.59507533</v>
          </cell>
          <cell r="BQ24">
            <v>4519.3496900000009</v>
          </cell>
          <cell r="BR24">
            <v>1545.6175939800003</v>
          </cell>
          <cell r="BS24">
            <v>2207.02556</v>
          </cell>
          <cell r="BT24">
            <v>14173.546014</v>
          </cell>
          <cell r="BU24">
            <v>4847.3527367880006</v>
          </cell>
          <cell r="BV24">
            <v>4446.390672210131</v>
          </cell>
          <cell r="BW24">
            <v>5369.7705000000005</v>
          </cell>
          <cell r="BY24">
            <v>657.46079999999984</v>
          </cell>
          <cell r="BZ24">
            <v>3706.1680820000001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  <sheetName val="Лист1"/>
      <sheetName val="год2013"/>
    </sheetNames>
    <sheetDataSet>
      <sheetData sheetId="0" refreshError="1"/>
      <sheetData sheetId="1" refreshError="1"/>
      <sheetData sheetId="2">
        <row r="56">
          <cell r="B56">
            <v>10837.113675103807</v>
          </cell>
          <cell r="L56">
            <v>721.15325721476518</v>
          </cell>
          <cell r="O56">
            <v>212.71794823399998</v>
          </cell>
          <cell r="BF56">
            <v>508.65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H10" sqref="H10"/>
    </sheetView>
  </sheetViews>
  <sheetFormatPr defaultRowHeight="15" x14ac:dyDescent="0.25"/>
  <cols>
    <col min="1" max="1" width="30.7109375" customWidth="1"/>
    <col min="2" max="2" width="15.28515625" customWidth="1"/>
    <col min="3" max="3" width="12.85546875" customWidth="1"/>
    <col min="4" max="4" width="11.5703125" customWidth="1"/>
    <col min="5" max="5" width="24.140625" customWidth="1"/>
    <col min="6" max="6" width="18.7109375" customWidth="1"/>
  </cols>
  <sheetData>
    <row r="1" spans="1:7" x14ac:dyDescent="0.25">
      <c r="A1" s="42" t="s">
        <v>14</v>
      </c>
      <c r="B1" s="42"/>
      <c r="C1" s="42"/>
      <c r="D1" s="42"/>
      <c r="E1" s="42"/>
    </row>
    <row r="3" spans="1:7" ht="36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</row>
    <row r="4" spans="1:7" ht="15" customHeight="1" x14ac:dyDescent="0.25">
      <c r="A4" s="8" t="s">
        <v>47</v>
      </c>
      <c r="B4" s="17"/>
      <c r="C4" s="9"/>
      <c r="D4" s="9"/>
      <c r="E4" s="9"/>
    </row>
    <row r="5" spans="1:7" ht="15" customHeight="1" x14ac:dyDescent="0.25">
      <c r="A5" s="9" t="s">
        <v>5</v>
      </c>
      <c r="B5" s="17">
        <v>26</v>
      </c>
      <c r="C5" s="5"/>
      <c r="D5" s="5"/>
      <c r="E5" s="5"/>
    </row>
    <row r="6" spans="1:7" ht="18" customHeight="1" x14ac:dyDescent="0.25">
      <c r="A6" s="4" t="s">
        <v>37</v>
      </c>
      <c r="B6" s="17"/>
      <c r="C6" s="18">
        <f>7759.32+17749.32</f>
        <v>25508.639999999999</v>
      </c>
      <c r="D6" s="5"/>
      <c r="E6" s="6" t="s">
        <v>15</v>
      </c>
    </row>
    <row r="7" spans="1:7" ht="15" customHeight="1" x14ac:dyDescent="0.25">
      <c r="A7" s="4" t="s">
        <v>29</v>
      </c>
      <c r="B7" s="17"/>
      <c r="C7" s="27">
        <f>B32</f>
        <v>237.75460000000001</v>
      </c>
      <c r="D7" s="5"/>
      <c r="E7" s="6" t="s">
        <v>15</v>
      </c>
      <c r="G7" s="7"/>
    </row>
    <row r="8" spans="1:7" ht="15" customHeight="1" x14ac:dyDescent="0.25">
      <c r="A8" s="4" t="s">
        <v>51</v>
      </c>
      <c r="B8" s="17"/>
      <c r="C8" s="27">
        <f>B34</f>
        <v>1363.93</v>
      </c>
      <c r="D8" s="5"/>
      <c r="E8" s="6" t="s">
        <v>15</v>
      </c>
      <c r="G8" s="7"/>
    </row>
    <row r="9" spans="1:7" ht="22.5" customHeight="1" x14ac:dyDescent="0.25">
      <c r="A9" s="23" t="s">
        <v>42</v>
      </c>
      <c r="B9" s="17"/>
      <c r="C9" s="27">
        <f>B31</f>
        <v>7249.9719999999998</v>
      </c>
      <c r="D9" s="5"/>
      <c r="E9" s="6" t="s">
        <v>15</v>
      </c>
      <c r="G9" s="15"/>
    </row>
    <row r="10" spans="1:7" ht="15" customHeight="1" x14ac:dyDescent="0.25">
      <c r="A10" s="4" t="s">
        <v>34</v>
      </c>
      <c r="B10" s="17" t="s">
        <v>49</v>
      </c>
      <c r="C10" s="17">
        <f>12*661.05</f>
        <v>7932.5999999999995</v>
      </c>
      <c r="D10" s="5"/>
      <c r="E10" s="6" t="s">
        <v>15</v>
      </c>
    </row>
    <row r="11" spans="1:7" ht="15" customHeight="1" x14ac:dyDescent="0.25">
      <c r="A11" s="4" t="s">
        <v>6</v>
      </c>
      <c r="B11" s="17" t="s">
        <v>48</v>
      </c>
      <c r="C11" s="17">
        <f>12*863.4</f>
        <v>10360.799999999999</v>
      </c>
      <c r="D11" s="5"/>
      <c r="E11" s="6" t="s">
        <v>15</v>
      </c>
    </row>
    <row r="12" spans="1:7" ht="15.75" customHeight="1" x14ac:dyDescent="0.25">
      <c r="A12" s="4" t="s">
        <v>20</v>
      </c>
      <c r="B12" s="17"/>
      <c r="C12" s="19">
        <f>B33</f>
        <v>12330.584000000001</v>
      </c>
      <c r="D12" s="5"/>
      <c r="E12" s="6" t="s">
        <v>15</v>
      </c>
    </row>
    <row r="13" spans="1:7" ht="15.75" customHeight="1" x14ac:dyDescent="0.25">
      <c r="A13" s="4" t="s">
        <v>40</v>
      </c>
      <c r="B13" s="17"/>
      <c r="C13" s="19"/>
      <c r="D13" s="5"/>
      <c r="E13" s="6"/>
    </row>
    <row r="14" spans="1:7" ht="25.5" customHeight="1" x14ac:dyDescent="0.25">
      <c r="A14" s="4" t="s">
        <v>7</v>
      </c>
      <c r="B14" s="17" t="s">
        <v>50</v>
      </c>
      <c r="C14" s="17">
        <v>69205.2</v>
      </c>
      <c r="D14" s="5"/>
      <c r="E14" s="6" t="s">
        <v>15</v>
      </c>
    </row>
    <row r="15" spans="1:7" ht="15" customHeight="1" x14ac:dyDescent="0.25">
      <c r="A15" s="4" t="s">
        <v>8</v>
      </c>
      <c r="B15" s="17"/>
      <c r="C15" s="19">
        <v>2987.88</v>
      </c>
      <c r="D15" s="5"/>
      <c r="E15" s="6" t="s">
        <v>15</v>
      </c>
    </row>
    <row r="16" spans="1:7" ht="15" customHeight="1" x14ac:dyDescent="0.25">
      <c r="A16" s="4" t="s">
        <v>9</v>
      </c>
      <c r="B16" s="17"/>
      <c r="C16" s="17">
        <v>29703.599999999999</v>
      </c>
      <c r="D16" s="5"/>
      <c r="E16" s="6" t="s">
        <v>15</v>
      </c>
    </row>
    <row r="17" spans="1:6" ht="15" customHeight="1" x14ac:dyDescent="0.25">
      <c r="A17" s="4" t="s">
        <v>36</v>
      </c>
      <c r="B17" s="17"/>
      <c r="C17" s="27">
        <f>B30</f>
        <v>1885.3706452438</v>
      </c>
      <c r="D17" s="5"/>
      <c r="E17" s="6" t="s">
        <v>15</v>
      </c>
    </row>
    <row r="18" spans="1:6" ht="15" customHeight="1" x14ac:dyDescent="0.25">
      <c r="A18" s="4" t="s">
        <v>10</v>
      </c>
      <c r="B18" s="17"/>
      <c r="C18" s="20">
        <f>SUM(C6:C17)</f>
        <v>168766.33124524381</v>
      </c>
      <c r="D18" s="5"/>
      <c r="E18" s="5"/>
    </row>
    <row r="19" spans="1:6" ht="15" customHeight="1" x14ac:dyDescent="0.25">
      <c r="A19" s="4" t="s">
        <v>11</v>
      </c>
      <c r="B19" s="17"/>
      <c r="C19" s="20">
        <f>C18*0.18</f>
        <v>30377.939624143884</v>
      </c>
      <c r="D19" s="5"/>
      <c r="E19" s="5"/>
    </row>
    <row r="20" spans="1:6" ht="15" customHeight="1" x14ac:dyDescent="0.25">
      <c r="A20" s="4" t="s">
        <v>12</v>
      </c>
      <c r="B20" s="17"/>
      <c r="C20" s="20">
        <f>C18+C19</f>
        <v>199144.27086938769</v>
      </c>
      <c r="D20" s="5"/>
      <c r="E20" s="5"/>
    </row>
    <row r="21" spans="1:6" ht="15" customHeight="1" x14ac:dyDescent="0.25">
      <c r="A21" s="3"/>
    </row>
    <row r="22" spans="1:6" ht="15" customHeight="1" x14ac:dyDescent="0.25">
      <c r="A22" s="43"/>
      <c r="B22" s="43"/>
      <c r="C22" s="43"/>
      <c r="D22" s="43"/>
      <c r="E22" s="43"/>
    </row>
    <row r="23" spans="1:6" ht="15" customHeight="1" x14ac:dyDescent="0.25">
      <c r="A23" s="16"/>
      <c r="B23" s="16"/>
      <c r="C23" s="16"/>
      <c r="D23" s="16"/>
      <c r="E23" s="16"/>
    </row>
    <row r="24" spans="1:6" ht="15" customHeight="1" x14ac:dyDescent="0.25">
      <c r="A24" s="44" t="s">
        <v>35</v>
      </c>
      <c r="B24" s="44"/>
      <c r="C24" s="44"/>
      <c r="D24" s="44"/>
      <c r="E24" s="44"/>
      <c r="F24" s="44"/>
    </row>
    <row r="25" spans="1:6" x14ac:dyDescent="0.25">
      <c r="A25" s="44"/>
      <c r="B25" s="44"/>
      <c r="C25" s="44"/>
      <c r="D25" s="44"/>
      <c r="E25" s="44"/>
      <c r="F25" s="44"/>
    </row>
    <row r="26" spans="1:6" x14ac:dyDescent="0.25">
      <c r="A26" s="45"/>
      <c r="B26" s="45"/>
      <c r="C26" s="45"/>
      <c r="D26" s="45"/>
      <c r="E26" s="45"/>
      <c r="F26" s="46"/>
    </row>
    <row r="27" spans="1:6" ht="33.75" x14ac:dyDescent="0.25">
      <c r="A27" s="26" t="s">
        <v>47</v>
      </c>
      <c r="B27" s="12" t="s">
        <v>30</v>
      </c>
      <c r="C27" s="12" t="s">
        <v>31</v>
      </c>
      <c r="D27" s="25" t="s">
        <v>38</v>
      </c>
      <c r="E27" s="13" t="s">
        <v>32</v>
      </c>
      <c r="F27" s="32"/>
    </row>
    <row r="28" spans="1:6" ht="36" customHeight="1" x14ac:dyDescent="0.25">
      <c r="A28" s="21" t="s">
        <v>16</v>
      </c>
      <c r="B28" s="27">
        <f>[1]год!$H$24+[1]год!$I$24+[1]год!$R$24+[1]год!$S$24+[1]год!$U$24+[1]год!$V$24+[1]год!$W$24</f>
        <v>64025.020994047001</v>
      </c>
      <c r="C28" s="17">
        <f>C14</f>
        <v>69205.2</v>
      </c>
      <c r="D28" s="19">
        <f>B28-C28</f>
        <v>-5180.1790059529958</v>
      </c>
      <c r="E28" s="10" t="s">
        <v>33</v>
      </c>
      <c r="F28" s="33"/>
    </row>
    <row r="29" spans="1:6" ht="22.5" x14ac:dyDescent="0.25">
      <c r="A29" s="21" t="s">
        <v>17</v>
      </c>
      <c r="B29" s="27">
        <f>[1]год!$J$24+[1]год!$K$24</f>
        <v>5517.5829232699998</v>
      </c>
      <c r="C29" s="19">
        <f>C15</f>
        <v>2987.88</v>
      </c>
      <c r="D29" s="19">
        <f t="shared" ref="D29:D39" si="0">B29-C29</f>
        <v>2529.7029232699997</v>
      </c>
      <c r="E29" s="22" t="s">
        <v>52</v>
      </c>
      <c r="F29" s="33"/>
    </row>
    <row r="30" spans="1:6" x14ac:dyDescent="0.25">
      <c r="A30" s="21" t="s">
        <v>18</v>
      </c>
      <c r="B30" s="27">
        <f>[1]год!$N$24+[1]год!$O$24</f>
        <v>1885.3706452438</v>
      </c>
      <c r="C30" s="27">
        <f>[1]год!$N$24+[1]год!$O$24</f>
        <v>1885.3706452438</v>
      </c>
      <c r="D30" s="19">
        <f t="shared" si="0"/>
        <v>0</v>
      </c>
      <c r="E30" s="22"/>
      <c r="F30" s="33"/>
    </row>
    <row r="31" spans="1:6" ht="25.5" x14ac:dyDescent="0.25">
      <c r="A31" s="23" t="s">
        <v>42</v>
      </c>
      <c r="B31" s="27">
        <f>[1]год!$Y$24+[1]год!$AB$24+[1]год!$AC$24</f>
        <v>7249.9719999999998</v>
      </c>
      <c r="C31" s="27">
        <f>[1]год!$Y$24+[1]год!$AB$24+[1]год!$AC$24</f>
        <v>7249.9719999999998</v>
      </c>
      <c r="D31" s="19">
        <f t="shared" si="0"/>
        <v>0</v>
      </c>
      <c r="E31" s="22"/>
      <c r="F31" s="33"/>
    </row>
    <row r="32" spans="1:6" ht="25.5" x14ac:dyDescent="0.25">
      <c r="A32" s="23" t="s">
        <v>19</v>
      </c>
      <c r="B32" s="27">
        <f>[1]год!$Z$24</f>
        <v>237.75460000000001</v>
      </c>
      <c r="C32" s="27">
        <f>[1]год!$Z$24</f>
        <v>237.75460000000001</v>
      </c>
      <c r="D32" s="19">
        <f t="shared" si="0"/>
        <v>0</v>
      </c>
      <c r="E32" s="22"/>
      <c r="F32" s="33"/>
    </row>
    <row r="33" spans="1:6" x14ac:dyDescent="0.25">
      <c r="A33" s="23" t="s">
        <v>20</v>
      </c>
      <c r="B33" s="27">
        <f>[1]год!$AE$24</f>
        <v>12330.584000000001</v>
      </c>
      <c r="C33" s="27">
        <f>[1]год!$AE$24</f>
        <v>12330.584000000001</v>
      </c>
      <c r="D33" s="19">
        <f t="shared" si="0"/>
        <v>0</v>
      </c>
      <c r="E33" s="22"/>
      <c r="F33" s="33"/>
    </row>
    <row r="34" spans="1:6" ht="27.75" customHeight="1" x14ac:dyDescent="0.25">
      <c r="A34" s="23" t="s">
        <v>51</v>
      </c>
      <c r="B34" s="28">
        <f>[1]год!$AH$24</f>
        <v>1363.93</v>
      </c>
      <c r="C34" s="28">
        <f>[1]год!$AH$24</f>
        <v>1363.93</v>
      </c>
      <c r="D34" s="19">
        <f t="shared" si="0"/>
        <v>0</v>
      </c>
      <c r="E34" s="10"/>
      <c r="F34" s="33"/>
    </row>
    <row r="35" spans="1:6" ht="28.5" customHeight="1" x14ac:dyDescent="0.25">
      <c r="A35" s="23" t="s">
        <v>6</v>
      </c>
      <c r="B35" s="28">
        <f>[1]год!$AI$24</f>
        <v>11412.354562971381</v>
      </c>
      <c r="C35" s="17">
        <f>C11</f>
        <v>10360.799999999999</v>
      </c>
      <c r="D35" s="19">
        <f t="shared" si="0"/>
        <v>1051.5545629713815</v>
      </c>
      <c r="E35" s="10" t="s">
        <v>53</v>
      </c>
      <c r="F35" s="33"/>
    </row>
    <row r="36" spans="1:6" x14ac:dyDescent="0.25">
      <c r="A36" s="23" t="s">
        <v>40</v>
      </c>
      <c r="B36" s="27">
        <f>[1]год!$AP$24</f>
        <v>1021.2422999999999</v>
      </c>
      <c r="C36" s="27"/>
      <c r="D36" s="19">
        <f t="shared" si="0"/>
        <v>1021.2422999999999</v>
      </c>
      <c r="E36" s="22"/>
      <c r="F36" s="33"/>
    </row>
    <row r="37" spans="1:6" ht="22.5" x14ac:dyDescent="0.25">
      <c r="A37" s="23" t="s">
        <v>22</v>
      </c>
      <c r="B37" s="27">
        <f>[1]год!$AR$24</f>
        <v>1444.4493000000002</v>
      </c>
      <c r="C37" s="17">
        <f>C10</f>
        <v>7932.5999999999995</v>
      </c>
      <c r="D37" s="19">
        <f t="shared" si="0"/>
        <v>-6488.1506999999992</v>
      </c>
      <c r="E37" s="22" t="s">
        <v>43</v>
      </c>
      <c r="F37" s="33"/>
    </row>
    <row r="38" spans="1:6" ht="25.5" customHeight="1" x14ac:dyDescent="0.25">
      <c r="A38" s="24" t="s">
        <v>23</v>
      </c>
      <c r="B38" s="27">
        <f>[1]год!$AT$24+[1]год!$AU$24+[1]год!$BE$24+[1]год!$BF$24+[1]год!$BG$24+[1]год!$BH$24+[1]год!$BI$24+[1]год!$BK$24+[1]год!$BL$24+[1]год!$BO$24+[1]год!$BP$24+[1]год!$BQ$24+[1]год!$BR$24+[1]год!$BS$24+[1]год!$BY$24+[1]год!$BZ$24</f>
        <v>32919.642858471867</v>
      </c>
      <c r="C38" s="17">
        <f>C6</f>
        <v>25508.639999999999</v>
      </c>
      <c r="D38" s="19">
        <f t="shared" si="0"/>
        <v>7411.0028584718675</v>
      </c>
      <c r="E38" s="22" t="s">
        <v>54</v>
      </c>
      <c r="F38" s="33"/>
    </row>
    <row r="39" spans="1:6" x14ac:dyDescent="0.25">
      <c r="A39" s="21" t="s">
        <v>24</v>
      </c>
      <c r="B39" s="27">
        <f>[1]год!$BT$24+[1]год!$BU$24+[1]год!$BV$24+[1]год!$BW$24+[1]год!$BY$24</f>
        <v>29494.520722998132</v>
      </c>
      <c r="C39" s="14">
        <f>C16</f>
        <v>29703.599999999999</v>
      </c>
      <c r="D39" s="19">
        <f t="shared" si="0"/>
        <v>-209.07927700186701</v>
      </c>
      <c r="E39" s="22"/>
      <c r="F39" s="33"/>
    </row>
    <row r="40" spans="1:6" x14ac:dyDescent="0.25">
      <c r="A40" s="14" t="s">
        <v>25</v>
      </c>
      <c r="B40" s="27">
        <f>SUM(B28:B39)</f>
        <v>168902.42490700216</v>
      </c>
      <c r="C40" s="19">
        <f>SUM(C28:C39)</f>
        <v>168766.33124524381</v>
      </c>
      <c r="D40" s="19"/>
      <c r="E40" s="22"/>
      <c r="F40" s="11"/>
    </row>
    <row r="41" spans="1:6" x14ac:dyDescent="0.25">
      <c r="A41" s="14" t="s">
        <v>26</v>
      </c>
      <c r="B41" s="27">
        <f>B40*0.18</f>
        <v>30402.43648326039</v>
      </c>
      <c r="C41" s="19">
        <f>C40*0.18</f>
        <v>30377.939624143884</v>
      </c>
      <c r="D41" s="19"/>
      <c r="E41" s="22"/>
      <c r="F41" s="11"/>
    </row>
    <row r="42" spans="1:6" x14ac:dyDescent="0.25">
      <c r="A42" s="14" t="s">
        <v>27</v>
      </c>
      <c r="B42" s="27">
        <f>B40+B41</f>
        <v>199304.86139026255</v>
      </c>
      <c r="C42" s="19">
        <f>C40+C41</f>
        <v>199144.27086938769</v>
      </c>
      <c r="D42" s="19"/>
      <c r="E42" s="22"/>
      <c r="F42" s="11"/>
    </row>
    <row r="43" spans="1:6" x14ac:dyDescent="0.25">
      <c r="A43" s="11"/>
      <c r="B43" s="11"/>
    </row>
    <row r="44" spans="1:6" x14ac:dyDescent="0.25">
      <c r="A44" s="11"/>
      <c r="B44" s="11"/>
    </row>
    <row r="45" spans="1:6" x14ac:dyDescent="0.25">
      <c r="A45" s="11"/>
      <c r="B45" s="11"/>
    </row>
    <row r="46" spans="1:6" x14ac:dyDescent="0.25">
      <c r="A46" s="11"/>
      <c r="B46" s="11"/>
    </row>
    <row r="47" spans="1:6" x14ac:dyDescent="0.25">
      <c r="A47" s="11"/>
      <c r="B47" s="11"/>
    </row>
    <row r="48" spans="1:6" x14ac:dyDescent="0.25">
      <c r="A48" s="11"/>
      <c r="B48" s="11"/>
    </row>
    <row r="49" spans="1:2" x14ac:dyDescent="0.25">
      <c r="A49" s="11"/>
      <c r="B49" s="11"/>
    </row>
    <row r="50" spans="1:2" x14ac:dyDescent="0.25">
      <c r="A50" s="11"/>
      <c r="B50" s="11"/>
    </row>
    <row r="51" spans="1:2" x14ac:dyDescent="0.25">
      <c r="A51" s="11"/>
      <c r="B51" s="11"/>
    </row>
    <row r="52" spans="1:2" x14ac:dyDescent="0.25">
      <c r="A52" s="11"/>
      <c r="B52" s="11"/>
    </row>
    <row r="53" spans="1:2" x14ac:dyDescent="0.25">
      <c r="A53" s="11"/>
      <c r="B53" s="11"/>
    </row>
    <row r="54" spans="1:2" x14ac:dyDescent="0.25">
      <c r="A54" s="11"/>
      <c r="B54" s="11"/>
    </row>
    <row r="55" spans="1:2" x14ac:dyDescent="0.25">
      <c r="A55" s="11"/>
      <c r="B55" s="11"/>
    </row>
    <row r="56" spans="1:2" x14ac:dyDescent="0.25">
      <c r="A56" s="11"/>
      <c r="B56" s="11"/>
    </row>
  </sheetData>
  <mergeCells count="3">
    <mergeCell ref="A1:E1"/>
    <mergeCell ref="A22:E22"/>
    <mergeCell ref="A24:F2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E19" sqref="E19:E20"/>
    </sheetView>
  </sheetViews>
  <sheetFormatPr defaultRowHeight="15" x14ac:dyDescent="0.25"/>
  <cols>
    <col min="1" max="1" width="39.5703125" customWidth="1"/>
    <col min="2" max="2" width="14.140625" customWidth="1"/>
    <col min="3" max="3" width="13.5703125" customWidth="1"/>
    <col min="4" max="4" width="14.42578125" customWidth="1"/>
    <col min="5" max="5" width="21.140625" customWidth="1"/>
    <col min="6" max="6" width="9.140625" hidden="1" customWidth="1"/>
  </cols>
  <sheetData>
    <row r="1" spans="1:5" x14ac:dyDescent="0.25">
      <c r="A1" s="42" t="s">
        <v>39</v>
      </c>
      <c r="B1" s="42"/>
      <c r="C1" s="42"/>
      <c r="D1" s="42"/>
      <c r="E1" s="42"/>
    </row>
    <row r="3" spans="1:5" ht="15" customHeight="1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</row>
    <row r="4" spans="1:5" ht="15" customHeight="1" x14ac:dyDescent="0.25">
      <c r="A4" s="8" t="s">
        <v>47</v>
      </c>
      <c r="B4" s="17"/>
      <c r="C4" s="9"/>
      <c r="D4" s="9"/>
      <c r="E4" s="9"/>
    </row>
    <row r="5" spans="1:5" ht="15" customHeight="1" x14ac:dyDescent="0.25">
      <c r="A5" s="9" t="s">
        <v>5</v>
      </c>
      <c r="B5" s="17">
        <v>26</v>
      </c>
      <c r="C5" s="5"/>
      <c r="D5" s="5"/>
      <c r="E5" s="5"/>
    </row>
    <row r="6" spans="1:5" ht="15" customHeight="1" x14ac:dyDescent="0.25">
      <c r="A6" s="4" t="s">
        <v>37</v>
      </c>
      <c r="B6" s="17"/>
      <c r="C6" s="18">
        <f>7759.32+17749.32</f>
        <v>25508.639999999999</v>
      </c>
      <c r="D6" s="5"/>
      <c r="E6" s="6" t="s">
        <v>28</v>
      </c>
    </row>
    <row r="7" spans="1:5" ht="15" customHeight="1" x14ac:dyDescent="0.25">
      <c r="A7" s="4" t="s">
        <v>29</v>
      </c>
      <c r="B7" s="17"/>
      <c r="C7" s="27"/>
      <c r="D7" s="5"/>
      <c r="E7" s="6"/>
    </row>
    <row r="8" spans="1:5" ht="15" customHeight="1" x14ac:dyDescent="0.25">
      <c r="A8" s="23" t="s">
        <v>42</v>
      </c>
      <c r="B8" s="17"/>
      <c r="C8" s="27">
        <f>B30</f>
        <v>7335.005799999999</v>
      </c>
      <c r="D8" s="5"/>
      <c r="E8" s="6" t="s">
        <v>28</v>
      </c>
    </row>
    <row r="9" spans="1:5" ht="15" customHeight="1" x14ac:dyDescent="0.25">
      <c r="A9" s="4" t="s">
        <v>34</v>
      </c>
      <c r="B9" s="17" t="s">
        <v>49</v>
      </c>
      <c r="C9" s="17">
        <f>12*661.05</f>
        <v>7932.5999999999995</v>
      </c>
      <c r="D9" s="5"/>
      <c r="E9" s="6" t="s">
        <v>28</v>
      </c>
    </row>
    <row r="10" spans="1:5" ht="15" customHeight="1" x14ac:dyDescent="0.25">
      <c r="A10" s="4" t="s">
        <v>6</v>
      </c>
      <c r="B10" s="17" t="s">
        <v>48</v>
      </c>
      <c r="C10" s="17">
        <f>12*863.4</f>
        <v>10360.799999999999</v>
      </c>
      <c r="D10" s="5"/>
      <c r="E10" s="6" t="s">
        <v>28</v>
      </c>
    </row>
    <row r="11" spans="1:5" ht="15" customHeight="1" x14ac:dyDescent="0.25">
      <c r="A11" s="4" t="s">
        <v>20</v>
      </c>
      <c r="B11" s="17"/>
      <c r="C11" s="19">
        <f>B32</f>
        <v>4476.5914227910907</v>
      </c>
      <c r="D11" s="29"/>
      <c r="E11" s="6" t="s">
        <v>28</v>
      </c>
    </row>
    <row r="12" spans="1:5" ht="15" customHeight="1" x14ac:dyDescent="0.25">
      <c r="A12" s="4" t="s">
        <v>51</v>
      </c>
      <c r="B12" s="17"/>
      <c r="C12" s="19">
        <f>B34</f>
        <v>3967.36</v>
      </c>
      <c r="D12" s="29"/>
      <c r="E12" s="6" t="s">
        <v>28</v>
      </c>
    </row>
    <row r="13" spans="1:5" ht="15" customHeight="1" x14ac:dyDescent="0.25">
      <c r="A13" s="4" t="s">
        <v>40</v>
      </c>
      <c r="B13" s="17"/>
      <c r="C13" s="19">
        <f>B35</f>
        <v>51.74</v>
      </c>
      <c r="D13" s="29"/>
      <c r="E13" s="6" t="s">
        <v>28</v>
      </c>
    </row>
    <row r="14" spans="1:5" ht="15" customHeight="1" x14ac:dyDescent="0.25">
      <c r="A14" s="4" t="s">
        <v>7</v>
      </c>
      <c r="B14" s="17" t="s">
        <v>50</v>
      </c>
      <c r="C14" s="17">
        <v>69205.2</v>
      </c>
      <c r="D14" s="5"/>
      <c r="E14" s="6" t="s">
        <v>28</v>
      </c>
    </row>
    <row r="15" spans="1:5" ht="15" customHeight="1" x14ac:dyDescent="0.25">
      <c r="A15" s="4" t="s">
        <v>8</v>
      </c>
      <c r="B15" s="17"/>
      <c r="C15" s="19">
        <v>2987.88</v>
      </c>
      <c r="D15" s="5"/>
      <c r="E15" s="6" t="s">
        <v>28</v>
      </c>
    </row>
    <row r="16" spans="1:5" ht="15" customHeight="1" x14ac:dyDescent="0.25">
      <c r="A16" s="4" t="s">
        <v>9</v>
      </c>
      <c r="B16" s="17"/>
      <c r="C16" s="17">
        <v>29703.599999999999</v>
      </c>
      <c r="D16" s="5"/>
      <c r="E16" s="6" t="s">
        <v>28</v>
      </c>
    </row>
    <row r="17" spans="1:6" ht="15" customHeight="1" x14ac:dyDescent="0.25">
      <c r="A17" s="4" t="s">
        <v>36</v>
      </c>
      <c r="B17" s="17"/>
      <c r="C17" s="27"/>
      <c r="D17" s="5"/>
      <c r="E17" s="6" t="s">
        <v>28</v>
      </c>
    </row>
    <row r="18" spans="1:6" ht="15" customHeight="1" x14ac:dyDescent="0.25">
      <c r="A18" s="4" t="s">
        <v>36</v>
      </c>
      <c r="B18" s="17"/>
      <c r="C18" s="27">
        <f>B29</f>
        <v>1061.9725059719999</v>
      </c>
      <c r="D18" s="5"/>
      <c r="E18" s="6" t="s">
        <v>28</v>
      </c>
    </row>
    <row r="19" spans="1:6" ht="15" customHeight="1" x14ac:dyDescent="0.25">
      <c r="A19" s="4" t="s">
        <v>10</v>
      </c>
      <c r="B19" s="17"/>
      <c r="C19" s="20">
        <f>SUM(C5:C18)</f>
        <v>162591.38972876308</v>
      </c>
      <c r="D19" s="5"/>
      <c r="E19" s="6"/>
    </row>
    <row r="20" spans="1:6" ht="15" customHeight="1" x14ac:dyDescent="0.25">
      <c r="A20" s="4" t="s">
        <v>11</v>
      </c>
      <c r="B20" s="17"/>
      <c r="C20" s="20">
        <f>C19*0.18</f>
        <v>29266.450151177352</v>
      </c>
      <c r="D20" s="5"/>
      <c r="E20" s="6"/>
    </row>
    <row r="21" spans="1:6" ht="15" customHeight="1" x14ac:dyDescent="0.25">
      <c r="A21" s="4" t="s">
        <v>12</v>
      </c>
      <c r="B21" s="17"/>
      <c r="C21" s="20">
        <f>C19+C20</f>
        <v>191857.83987994044</v>
      </c>
      <c r="D21" s="5"/>
      <c r="E21" s="5"/>
    </row>
    <row r="23" spans="1:6" x14ac:dyDescent="0.25">
      <c r="A23" s="46" t="s">
        <v>41</v>
      </c>
      <c r="B23" s="46"/>
      <c r="C23" s="46"/>
      <c r="D23" s="46"/>
      <c r="E23" s="46"/>
      <c r="F23" s="46"/>
    </row>
    <row r="24" spans="1:6" x14ac:dyDescent="0.25">
      <c r="A24" s="46"/>
      <c r="B24" s="46"/>
      <c r="C24" s="46"/>
      <c r="D24" s="46"/>
      <c r="E24" s="46"/>
      <c r="F24" s="46"/>
    </row>
    <row r="25" spans="1:6" x14ac:dyDescent="0.25">
      <c r="A25" s="46"/>
      <c r="B25" s="46"/>
      <c r="C25" s="46"/>
      <c r="D25" s="46"/>
      <c r="E25" s="46"/>
      <c r="F25" s="46"/>
    </row>
    <row r="26" spans="1:6" ht="22.5" x14ac:dyDescent="0.25">
      <c r="A26" s="26" t="s">
        <v>47</v>
      </c>
      <c r="B26" s="12" t="s">
        <v>30</v>
      </c>
      <c r="C26" s="12" t="s">
        <v>31</v>
      </c>
      <c r="D26" s="25" t="s">
        <v>38</v>
      </c>
      <c r="E26" s="13" t="s">
        <v>32</v>
      </c>
      <c r="F26" s="32"/>
    </row>
    <row r="27" spans="1:6" ht="23.25" x14ac:dyDescent="0.25">
      <c r="A27" s="21" t="s">
        <v>16</v>
      </c>
      <c r="B27" s="27">
        <f>[1]год12!$H$24+[1]год12!$I$24+[1]год12!$U$24+[1]год12!$V$24+[1]год12!$W$24</f>
        <v>63150.36828859488</v>
      </c>
      <c r="C27" s="17">
        <f>C14</f>
        <v>69205.2</v>
      </c>
      <c r="D27" s="19">
        <f>B27-C27</f>
        <v>-6054.8317114051169</v>
      </c>
      <c r="E27" s="30" t="s">
        <v>46</v>
      </c>
      <c r="F27" s="33"/>
    </row>
    <row r="28" spans="1:6" x14ac:dyDescent="0.25">
      <c r="A28" s="21" t="s">
        <v>17</v>
      </c>
      <c r="B28" s="27">
        <f>C28</f>
        <v>2987.88</v>
      </c>
      <c r="C28" s="19">
        <f>C15</f>
        <v>2987.88</v>
      </c>
      <c r="D28" s="19">
        <f t="shared" ref="D28:D38" si="0">B28-C28</f>
        <v>0</v>
      </c>
      <c r="E28" s="31"/>
      <c r="F28" s="33"/>
    </row>
    <row r="29" spans="1:6" x14ac:dyDescent="0.25">
      <c r="A29" s="21" t="s">
        <v>18</v>
      </c>
      <c r="B29" s="27">
        <f>[1]год12!$N$24+[1]год12!$O$24</f>
        <v>1061.9725059719999</v>
      </c>
      <c r="C29" s="27">
        <f>B29</f>
        <v>1061.9725059719999</v>
      </c>
      <c r="D29" s="19">
        <f t="shared" si="0"/>
        <v>0</v>
      </c>
      <c r="E29" s="31"/>
      <c r="F29" s="33"/>
    </row>
    <row r="30" spans="1:6" ht="25.5" x14ac:dyDescent="0.25">
      <c r="A30" s="23" t="s">
        <v>42</v>
      </c>
      <c r="B30" s="27">
        <f>[1]год12!$Y$24</f>
        <v>7335.005799999999</v>
      </c>
      <c r="C30" s="27">
        <f>B30</f>
        <v>7335.005799999999</v>
      </c>
      <c r="D30" s="19">
        <f t="shared" si="0"/>
        <v>0</v>
      </c>
      <c r="E30" s="31"/>
      <c r="F30" s="33"/>
    </row>
    <row r="31" spans="1:6" ht="25.5" x14ac:dyDescent="0.25">
      <c r="A31" s="23" t="s">
        <v>19</v>
      </c>
      <c r="B31" s="27"/>
      <c r="C31" s="27"/>
      <c r="D31" s="19">
        <f t="shared" si="0"/>
        <v>0</v>
      </c>
      <c r="E31" s="31"/>
      <c r="F31" s="33"/>
    </row>
    <row r="32" spans="1:6" x14ac:dyDescent="0.25">
      <c r="A32" s="23" t="s">
        <v>20</v>
      </c>
      <c r="B32" s="27">
        <f>[1]год12!$AF$24+[1]год12!$AJ$24</f>
        <v>4476.5914227910907</v>
      </c>
      <c r="C32" s="27">
        <f>B32</f>
        <v>4476.5914227910907</v>
      </c>
      <c r="D32" s="19">
        <f t="shared" si="0"/>
        <v>0</v>
      </c>
      <c r="E32" s="31"/>
      <c r="F32" s="33"/>
    </row>
    <row r="33" spans="1:6" ht="23.25" x14ac:dyDescent="0.25">
      <c r="A33" s="23" t="s">
        <v>21</v>
      </c>
      <c r="B33" s="28">
        <f>[1]год12!$AE$24+[1]год12!$AI$24</f>
        <v>8441.7288405154959</v>
      </c>
      <c r="C33" s="17">
        <f>C10</f>
        <v>10360.799999999999</v>
      </c>
      <c r="D33" s="19">
        <f t="shared" si="0"/>
        <v>-1919.0711594845034</v>
      </c>
      <c r="E33" s="30" t="s">
        <v>46</v>
      </c>
      <c r="F33" s="33"/>
    </row>
    <row r="34" spans="1:6" x14ac:dyDescent="0.25">
      <c r="A34" s="23" t="s">
        <v>51</v>
      </c>
      <c r="B34" s="28">
        <f>[1]год12!$AK$24</f>
        <v>3967.36</v>
      </c>
      <c r="C34" s="19">
        <f>B34</f>
        <v>3967.36</v>
      </c>
      <c r="D34" s="19">
        <f t="shared" si="0"/>
        <v>0</v>
      </c>
      <c r="E34" s="31"/>
      <c r="F34" s="33"/>
    </row>
    <row r="35" spans="1:6" x14ac:dyDescent="0.25">
      <c r="A35" s="23" t="s">
        <v>40</v>
      </c>
      <c r="B35" s="27">
        <f>[1]год12!$AR$24</f>
        <v>51.74</v>
      </c>
      <c r="C35" s="27">
        <f>B35</f>
        <v>51.74</v>
      </c>
      <c r="D35" s="19">
        <f t="shared" si="0"/>
        <v>0</v>
      </c>
      <c r="E35" s="31"/>
      <c r="F35" s="33"/>
    </row>
    <row r="36" spans="1:6" ht="22.5" x14ac:dyDescent="0.25">
      <c r="A36" s="23" t="s">
        <v>22</v>
      </c>
      <c r="B36" s="27">
        <f>[1]год12!$AQ$24</f>
        <v>3985.4209042400003</v>
      </c>
      <c r="C36" s="17">
        <f>C9</f>
        <v>7932.5999999999995</v>
      </c>
      <c r="D36" s="19">
        <f t="shared" si="0"/>
        <v>-3947.1790957599992</v>
      </c>
      <c r="E36" s="31" t="s">
        <v>55</v>
      </c>
      <c r="F36" s="33"/>
    </row>
    <row r="37" spans="1:6" ht="23.25" x14ac:dyDescent="0.25">
      <c r="A37" s="24" t="s">
        <v>23</v>
      </c>
      <c r="B37" s="27">
        <f>[1]год12!$AS$24+[1]год12!$AT$24+[1]год12!$BD$24+[1]год12!$BE$24+[1]год12!$BF$24+[1]год12!$BG$24+[1]год12!$BJ$24+[1]год12!$BK$24+[1]год12!$BN$24+[1]год12!$BO$24+[1]год12!$BP$24+[1]год12!$BQ$24+[1]год12!$BX$24+[1]год12!$BY$24</f>
        <v>25639.169830359388</v>
      </c>
      <c r="C37" s="17">
        <f>C6</f>
        <v>25508.639999999999</v>
      </c>
      <c r="D37" s="19">
        <f t="shared" si="0"/>
        <v>130.52983035938814</v>
      </c>
      <c r="E37" s="30" t="s">
        <v>44</v>
      </c>
      <c r="F37" s="33"/>
    </row>
    <row r="38" spans="1:6" ht="56.25" x14ac:dyDescent="0.25">
      <c r="A38" s="21" t="s">
        <v>24</v>
      </c>
      <c r="B38" s="27">
        <f>[1]год12!$BS$24+[1]год12!$BT$24+[1]год12!$BU$24+[1]год12!$BV$24+[1]год12!$BZ$24+[1]год12!$CA$24+[1]год12!$CC$24</f>
        <v>32044.869062013549</v>
      </c>
      <c r="C38" s="14">
        <f>C16</f>
        <v>29703.599999999999</v>
      </c>
      <c r="D38" s="19">
        <f t="shared" si="0"/>
        <v>2341.2690620135509</v>
      </c>
      <c r="E38" s="37" t="s">
        <v>56</v>
      </c>
      <c r="F38" s="33"/>
    </row>
    <row r="39" spans="1:6" x14ac:dyDescent="0.25">
      <c r="A39" s="13" t="s">
        <v>25</v>
      </c>
      <c r="B39" s="27">
        <f>SUM(B27:B38)</f>
        <v>153142.10665448642</v>
      </c>
      <c r="C39" s="19">
        <f>SUM(C27:C38)</f>
        <v>162591.38972876311</v>
      </c>
      <c r="D39" s="19"/>
      <c r="E39" s="31"/>
      <c r="F39" s="11"/>
    </row>
    <row r="40" spans="1:6" x14ac:dyDescent="0.25">
      <c r="A40" s="13" t="s">
        <v>26</v>
      </c>
      <c r="B40" s="27">
        <f>B39*0.18</f>
        <v>27565.579197807554</v>
      </c>
      <c r="C40" s="19">
        <f>C39*0.18</f>
        <v>29266.45015117736</v>
      </c>
      <c r="D40" s="19"/>
      <c r="E40" s="31"/>
      <c r="F40" s="11"/>
    </row>
    <row r="41" spans="1:6" x14ac:dyDescent="0.25">
      <c r="A41" s="13" t="s">
        <v>27</v>
      </c>
      <c r="B41" s="27">
        <f>B39+B40</f>
        <v>180707.68585229397</v>
      </c>
      <c r="C41" s="19">
        <f>C39+C40</f>
        <v>191857.83987994047</v>
      </c>
      <c r="D41" s="19"/>
      <c r="E41" s="31"/>
      <c r="F41" s="11"/>
    </row>
    <row r="42" spans="1:6" x14ac:dyDescent="0.25">
      <c r="A42" s="11"/>
      <c r="B42" s="11"/>
    </row>
    <row r="43" spans="1:6" x14ac:dyDescent="0.25">
      <c r="A43" s="11"/>
      <c r="B43" s="11"/>
    </row>
    <row r="44" spans="1:6" x14ac:dyDescent="0.25">
      <c r="A44" s="11"/>
      <c r="B44" s="11"/>
    </row>
    <row r="45" spans="1:6" x14ac:dyDescent="0.25">
      <c r="A45" s="11"/>
      <c r="B45" s="11"/>
    </row>
    <row r="46" spans="1:6" x14ac:dyDescent="0.25">
      <c r="A46" s="11"/>
      <c r="B46" s="11"/>
    </row>
    <row r="47" spans="1:6" x14ac:dyDescent="0.25">
      <c r="A47" s="11"/>
      <c r="B47" s="11"/>
    </row>
    <row r="48" spans="1:6" x14ac:dyDescent="0.25">
      <c r="A48" s="11"/>
      <c r="B48" s="11"/>
    </row>
    <row r="49" spans="1:2" x14ac:dyDescent="0.25">
      <c r="A49" s="11"/>
      <c r="B49" s="11"/>
    </row>
    <row r="50" spans="1:2" x14ac:dyDescent="0.25">
      <c r="A50" s="11"/>
      <c r="B50" s="11"/>
    </row>
    <row r="51" spans="1:2" x14ac:dyDescent="0.25">
      <c r="A51" s="11"/>
      <c r="B51" s="11"/>
    </row>
    <row r="52" spans="1:2" x14ac:dyDescent="0.25">
      <c r="A52" s="11"/>
      <c r="B52" s="11"/>
    </row>
    <row r="53" spans="1:2" x14ac:dyDescent="0.25">
      <c r="A53" s="11"/>
      <c r="B53" s="11"/>
    </row>
    <row r="54" spans="1:2" x14ac:dyDescent="0.25">
      <c r="A54" s="11"/>
      <c r="B54" s="11"/>
    </row>
    <row r="55" spans="1:2" x14ac:dyDescent="0.25">
      <c r="A55" s="11"/>
      <c r="B55" s="11"/>
    </row>
    <row r="56" spans="1:2" x14ac:dyDescent="0.25">
      <c r="A56" s="11"/>
      <c r="B56" s="11"/>
    </row>
    <row r="57" spans="1:2" x14ac:dyDescent="0.25">
      <c r="A57" s="11"/>
      <c r="B57" s="11"/>
    </row>
  </sheetData>
  <mergeCells count="2">
    <mergeCell ref="A1:E1"/>
    <mergeCell ref="A23:F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E20" sqref="A1:E20"/>
    </sheetView>
  </sheetViews>
  <sheetFormatPr defaultRowHeight="15" x14ac:dyDescent="0.25"/>
  <cols>
    <col min="1" max="1" width="32.7109375" customWidth="1"/>
    <col min="2" max="2" width="11.7109375" customWidth="1"/>
    <col min="3" max="3" width="16" customWidth="1"/>
    <col min="4" max="4" width="12" hidden="1" customWidth="1"/>
    <col min="5" max="5" width="23.28515625" customWidth="1"/>
  </cols>
  <sheetData>
    <row r="1" spans="1:5" x14ac:dyDescent="0.25">
      <c r="A1" s="47" t="s">
        <v>59</v>
      </c>
      <c r="B1" s="47"/>
      <c r="C1" s="47"/>
      <c r="D1" s="47"/>
      <c r="E1" s="47"/>
    </row>
    <row r="2" spans="1:5" x14ac:dyDescent="0.25">
      <c r="A2" s="48"/>
      <c r="B2" s="48"/>
      <c r="C2" s="48"/>
      <c r="D2" s="48"/>
      <c r="E2" s="48"/>
    </row>
    <row r="3" spans="1:5" ht="36" x14ac:dyDescent="0.25">
      <c r="A3" s="49" t="s">
        <v>0</v>
      </c>
      <c r="B3" s="49" t="s">
        <v>1</v>
      </c>
      <c r="C3" s="50" t="s">
        <v>2</v>
      </c>
      <c r="D3" s="50" t="s">
        <v>3</v>
      </c>
      <c r="E3" s="50" t="s">
        <v>4</v>
      </c>
    </row>
    <row r="4" spans="1:5" x14ac:dyDescent="0.25">
      <c r="A4" s="51" t="s">
        <v>47</v>
      </c>
      <c r="B4" s="52"/>
      <c r="C4" s="53"/>
      <c r="D4" s="53"/>
      <c r="E4" s="53"/>
    </row>
    <row r="5" spans="1:5" x14ac:dyDescent="0.25">
      <c r="A5" s="53" t="s">
        <v>5</v>
      </c>
      <c r="B5" s="52">
        <v>26</v>
      </c>
      <c r="C5" s="54"/>
      <c r="D5" s="54"/>
      <c r="E5" s="54"/>
    </row>
    <row r="6" spans="1:5" x14ac:dyDescent="0.25">
      <c r="A6" s="55" t="s">
        <v>37</v>
      </c>
      <c r="B6" s="52"/>
      <c r="C6" s="56">
        <f>8348.16+18991.32</f>
        <v>27339.48</v>
      </c>
      <c r="D6" s="54"/>
      <c r="E6" s="57" t="s">
        <v>13</v>
      </c>
    </row>
    <row r="7" spans="1:5" x14ac:dyDescent="0.25">
      <c r="A7" s="55" t="s">
        <v>29</v>
      </c>
      <c r="B7" s="52"/>
      <c r="C7" s="58"/>
      <c r="D7" s="54"/>
      <c r="E7" s="57"/>
    </row>
    <row r="8" spans="1:5" ht="25.5" x14ac:dyDescent="0.25">
      <c r="A8" s="62" t="s">
        <v>42</v>
      </c>
      <c r="B8" s="52"/>
      <c r="C8" s="58">
        <f>B30</f>
        <v>1264.44</v>
      </c>
      <c r="D8" s="54"/>
      <c r="E8" s="57" t="s">
        <v>13</v>
      </c>
    </row>
    <row r="9" spans="1:5" x14ac:dyDescent="0.25">
      <c r="A9" s="55" t="s">
        <v>34</v>
      </c>
      <c r="B9" s="52" t="s">
        <v>49</v>
      </c>
      <c r="C9" s="52">
        <v>9498.48</v>
      </c>
      <c r="D9" s="54"/>
      <c r="E9" s="57" t="s">
        <v>13</v>
      </c>
    </row>
    <row r="10" spans="1:5" x14ac:dyDescent="0.25">
      <c r="A10" s="55" t="s">
        <v>6</v>
      </c>
      <c r="B10" s="52" t="s">
        <v>48</v>
      </c>
      <c r="C10" s="52">
        <v>11178.84</v>
      </c>
      <c r="D10" s="54"/>
      <c r="E10" s="57" t="s">
        <v>13</v>
      </c>
    </row>
    <row r="11" spans="1:5" x14ac:dyDescent="0.25">
      <c r="A11" s="55" t="s">
        <v>57</v>
      </c>
      <c r="B11" s="52"/>
      <c r="C11" s="58">
        <f>B31</f>
        <v>3558.01</v>
      </c>
      <c r="D11" s="63"/>
      <c r="E11" s="57" t="s">
        <v>13</v>
      </c>
    </row>
    <row r="12" spans="1:5" x14ac:dyDescent="0.25">
      <c r="A12" s="55" t="s">
        <v>58</v>
      </c>
      <c r="B12" s="52"/>
      <c r="C12" s="58">
        <f>B33</f>
        <v>5934.59</v>
      </c>
      <c r="D12" s="54"/>
      <c r="E12" s="57" t="s">
        <v>13</v>
      </c>
    </row>
    <row r="13" spans="1:5" x14ac:dyDescent="0.25">
      <c r="A13" s="55" t="s">
        <v>51</v>
      </c>
      <c r="B13" s="52"/>
      <c r="C13" s="58">
        <f>B35</f>
        <v>508.65</v>
      </c>
      <c r="D13" s="54"/>
      <c r="E13" s="57" t="s">
        <v>13</v>
      </c>
    </row>
    <row r="14" spans="1:5" ht="26.25" x14ac:dyDescent="0.25">
      <c r="A14" s="55" t="s">
        <v>7</v>
      </c>
      <c r="B14" s="52" t="s">
        <v>50</v>
      </c>
      <c r="C14" s="58">
        <v>74390.399999999994</v>
      </c>
      <c r="D14" s="54"/>
      <c r="E14" s="57" t="s">
        <v>13</v>
      </c>
    </row>
    <row r="15" spans="1:5" x14ac:dyDescent="0.25">
      <c r="A15" s="55" t="s">
        <v>8</v>
      </c>
      <c r="B15" s="52"/>
      <c r="C15" s="52">
        <v>3214.08</v>
      </c>
      <c r="D15" s="54"/>
      <c r="E15" s="57" t="s">
        <v>13</v>
      </c>
    </row>
    <row r="16" spans="1:5" x14ac:dyDescent="0.25">
      <c r="A16" s="55" t="s">
        <v>60</v>
      </c>
      <c r="B16" s="52"/>
      <c r="C16" s="58">
        <v>32679.48</v>
      </c>
      <c r="D16" s="54"/>
      <c r="E16" s="57" t="s">
        <v>13</v>
      </c>
    </row>
    <row r="17" spans="1:6" x14ac:dyDescent="0.25">
      <c r="A17" s="55" t="s">
        <v>36</v>
      </c>
      <c r="B17" s="52"/>
      <c r="C17" s="59">
        <f>B29</f>
        <v>933.87120544876518</v>
      </c>
      <c r="D17" s="54"/>
      <c r="E17" s="57" t="s">
        <v>13</v>
      </c>
    </row>
    <row r="18" spans="1:6" x14ac:dyDescent="0.25">
      <c r="A18" s="55" t="s">
        <v>10</v>
      </c>
      <c r="B18" s="52"/>
      <c r="C18" s="59">
        <f>C4+C5+C6+C7+C8+C9+C10+C11+C12+C13+C14+C15+C16+C17</f>
        <v>170500.32120544874</v>
      </c>
      <c r="D18" s="54"/>
      <c r="E18" s="54"/>
    </row>
    <row r="19" spans="1:6" x14ac:dyDescent="0.25">
      <c r="A19" s="55" t="s">
        <v>11</v>
      </c>
      <c r="B19" s="52"/>
      <c r="C19" s="60">
        <f>C18*0.18</f>
        <v>30690.05781698077</v>
      </c>
      <c r="D19" s="61"/>
      <c r="E19" s="61"/>
    </row>
    <row r="20" spans="1:6" x14ac:dyDescent="0.25">
      <c r="A20" s="55" t="s">
        <v>12</v>
      </c>
      <c r="B20" s="52"/>
      <c r="C20" s="60">
        <f>C18+C19</f>
        <v>201190.37902242952</v>
      </c>
      <c r="D20" s="61"/>
      <c r="E20" s="61"/>
    </row>
    <row r="21" spans="1:6" x14ac:dyDescent="0.25">
      <c r="A21" s="38"/>
      <c r="B21" s="39"/>
      <c r="C21" s="40"/>
      <c r="D21" s="11"/>
      <c r="E21" s="11"/>
    </row>
    <row r="22" spans="1:6" hidden="1" x14ac:dyDescent="0.25">
      <c r="A22" s="38"/>
      <c r="B22" s="39"/>
      <c r="C22" s="40"/>
      <c r="D22" s="11"/>
      <c r="E22" s="11"/>
    </row>
    <row r="23" spans="1:6" hidden="1" x14ac:dyDescent="0.25">
      <c r="A23" s="46" t="s">
        <v>45</v>
      </c>
      <c r="B23" s="46"/>
      <c r="C23" s="46"/>
      <c r="D23" s="46"/>
      <c r="E23" s="46"/>
      <c r="F23" s="46"/>
    </row>
    <row r="24" spans="1:6" hidden="1" x14ac:dyDescent="0.25">
      <c r="A24" s="46"/>
      <c r="B24" s="46"/>
      <c r="C24" s="46"/>
      <c r="D24" s="46"/>
      <c r="E24" s="46"/>
      <c r="F24" s="46"/>
    </row>
    <row r="25" spans="1:6" hidden="1" x14ac:dyDescent="0.25">
      <c r="A25" s="46"/>
      <c r="B25" s="46"/>
      <c r="C25" s="46"/>
      <c r="D25" s="46"/>
      <c r="E25" s="46"/>
      <c r="F25" s="46"/>
    </row>
    <row r="26" spans="1:6" ht="33.75" hidden="1" x14ac:dyDescent="0.25">
      <c r="A26" s="26" t="s">
        <v>47</v>
      </c>
      <c r="B26" s="12" t="s">
        <v>30</v>
      </c>
      <c r="C26" s="12" t="s">
        <v>31</v>
      </c>
      <c r="D26" s="25" t="s">
        <v>38</v>
      </c>
      <c r="E26" s="13" t="s">
        <v>32</v>
      </c>
      <c r="F26" s="32"/>
    </row>
    <row r="27" spans="1:6" ht="22.5" hidden="1" x14ac:dyDescent="0.25">
      <c r="A27" s="21" t="s">
        <v>16</v>
      </c>
      <c r="B27" s="27">
        <v>44332.3</v>
      </c>
      <c r="C27" s="27">
        <f>C14</f>
        <v>74390.399999999994</v>
      </c>
      <c r="D27" s="19">
        <f>B27-C27</f>
        <v>-30058.099999999991</v>
      </c>
      <c r="E27" s="31" t="s">
        <v>46</v>
      </c>
      <c r="F27" s="34"/>
    </row>
    <row r="28" spans="1:6" hidden="1" x14ac:dyDescent="0.25">
      <c r="A28" s="21" t="s">
        <v>17</v>
      </c>
      <c r="B28" s="27">
        <f>C28</f>
        <v>3214.08</v>
      </c>
      <c r="C28" s="27">
        <f>C15</f>
        <v>3214.08</v>
      </c>
      <c r="D28" s="19">
        <f t="shared" ref="D28:D38" si="0">B28-C28</f>
        <v>0</v>
      </c>
      <c r="E28" s="31"/>
      <c r="F28" s="34"/>
    </row>
    <row r="29" spans="1:6" hidden="1" x14ac:dyDescent="0.25">
      <c r="A29" s="21" t="s">
        <v>18</v>
      </c>
      <c r="B29" s="27">
        <f>[2]год2013!$L$56+[2]год2013!$O$56</f>
        <v>933.87120544876518</v>
      </c>
      <c r="C29" s="27">
        <f>B29</f>
        <v>933.87120544876518</v>
      </c>
      <c r="D29" s="19">
        <f t="shared" si="0"/>
        <v>0</v>
      </c>
      <c r="E29" s="31"/>
      <c r="F29" s="34"/>
    </row>
    <row r="30" spans="1:6" ht="25.5" hidden="1" x14ac:dyDescent="0.25">
      <c r="A30" s="23" t="s">
        <v>42</v>
      </c>
      <c r="B30" s="27">
        <v>1264.44</v>
      </c>
      <c r="C30" s="27">
        <f>B30</f>
        <v>1264.44</v>
      </c>
      <c r="D30" s="19">
        <f t="shared" si="0"/>
        <v>0</v>
      </c>
      <c r="E30" s="31"/>
      <c r="F30" s="34"/>
    </row>
    <row r="31" spans="1:6" hidden="1" x14ac:dyDescent="0.25">
      <c r="A31" s="23" t="s">
        <v>57</v>
      </c>
      <c r="B31" s="27">
        <v>3558.01</v>
      </c>
      <c r="C31" s="27">
        <f>B31</f>
        <v>3558.01</v>
      </c>
      <c r="D31" s="19">
        <f t="shared" si="0"/>
        <v>0</v>
      </c>
      <c r="E31" s="31"/>
      <c r="F31" s="34"/>
    </row>
    <row r="32" spans="1:6" hidden="1" x14ac:dyDescent="0.25">
      <c r="A32" s="23" t="s">
        <v>21</v>
      </c>
      <c r="B32" s="28">
        <f>C32</f>
        <v>11178.84</v>
      </c>
      <c r="C32" s="27">
        <f>C10</f>
        <v>11178.84</v>
      </c>
      <c r="D32" s="19">
        <f t="shared" si="0"/>
        <v>0</v>
      </c>
      <c r="E32" s="31"/>
      <c r="F32" s="34"/>
    </row>
    <row r="33" spans="1:6" hidden="1" x14ac:dyDescent="0.25">
      <c r="A33" s="23" t="s">
        <v>58</v>
      </c>
      <c r="B33" s="27">
        <f>5934.59</f>
        <v>5934.59</v>
      </c>
      <c r="C33" s="27">
        <f>B33</f>
        <v>5934.59</v>
      </c>
      <c r="D33" s="19">
        <f t="shared" si="0"/>
        <v>0</v>
      </c>
      <c r="E33" s="31"/>
      <c r="F33" s="34"/>
    </row>
    <row r="34" spans="1:6" hidden="1" x14ac:dyDescent="0.25">
      <c r="A34" s="23" t="s">
        <v>22</v>
      </c>
      <c r="B34" s="27">
        <f>C34</f>
        <v>9498.48</v>
      </c>
      <c r="C34" s="27">
        <f>C9</f>
        <v>9498.48</v>
      </c>
      <c r="D34" s="19">
        <f t="shared" si="0"/>
        <v>0</v>
      </c>
      <c r="E34" s="30"/>
      <c r="F34" s="34"/>
    </row>
    <row r="35" spans="1:6" hidden="1" x14ac:dyDescent="0.25">
      <c r="A35" s="23" t="s">
        <v>51</v>
      </c>
      <c r="B35" s="27">
        <f>[2]год2013!$BF$56</f>
        <v>508.65</v>
      </c>
      <c r="C35" s="27">
        <f>B35</f>
        <v>508.65</v>
      </c>
      <c r="D35" s="19">
        <f t="shared" si="0"/>
        <v>0</v>
      </c>
      <c r="E35" s="30"/>
      <c r="F35" s="34"/>
    </row>
    <row r="36" spans="1:6" hidden="1" x14ac:dyDescent="0.25">
      <c r="A36" s="23" t="s">
        <v>40</v>
      </c>
      <c r="B36" s="27"/>
      <c r="C36" s="27"/>
      <c r="D36" s="19">
        <f t="shared" si="0"/>
        <v>0</v>
      </c>
      <c r="E36" s="31"/>
      <c r="F36" s="34"/>
    </row>
    <row r="37" spans="1:6" ht="25.5" hidden="1" x14ac:dyDescent="0.25">
      <c r="A37" s="24" t="s">
        <v>23</v>
      </c>
      <c r="B37" s="27">
        <f>C37</f>
        <v>27339.48</v>
      </c>
      <c r="C37" s="19">
        <f>C6</f>
        <v>27339.48</v>
      </c>
      <c r="D37" s="19">
        <f t="shared" si="0"/>
        <v>0</v>
      </c>
      <c r="E37" s="31"/>
      <c r="F37" s="35"/>
    </row>
    <row r="38" spans="1:6" hidden="1" x14ac:dyDescent="0.25">
      <c r="A38" s="21" t="s">
        <v>24</v>
      </c>
      <c r="B38" s="19">
        <f>C38</f>
        <v>32679.48</v>
      </c>
      <c r="C38" s="19">
        <f>C16</f>
        <v>32679.48</v>
      </c>
      <c r="D38" s="19">
        <f t="shared" si="0"/>
        <v>0</v>
      </c>
      <c r="E38" s="31"/>
      <c r="F38" s="35"/>
    </row>
    <row r="39" spans="1:6" hidden="1" x14ac:dyDescent="0.25">
      <c r="A39" s="13" t="s">
        <v>25</v>
      </c>
      <c r="B39" s="27">
        <f>SUM(B27:B38)</f>
        <v>140442.22120544876</v>
      </c>
      <c r="C39" s="19">
        <f>SUM(C27:C38)</f>
        <v>170500.32120544877</v>
      </c>
      <c r="D39" s="19"/>
      <c r="E39" s="31"/>
      <c r="F39" s="35"/>
    </row>
    <row r="40" spans="1:6" hidden="1" x14ac:dyDescent="0.25">
      <c r="A40" s="13" t="s">
        <v>26</v>
      </c>
      <c r="B40" s="41">
        <f>B39*0.18</f>
        <v>25279.599816980775</v>
      </c>
      <c r="C40" s="41">
        <f>C39*0.18</f>
        <v>30690.057816980778</v>
      </c>
      <c r="D40" s="36"/>
      <c r="E40" s="36"/>
    </row>
    <row r="41" spans="1:6" hidden="1" x14ac:dyDescent="0.25">
      <c r="A41" s="13" t="s">
        <v>27</v>
      </c>
      <c r="B41" s="41">
        <f>B39+B40</f>
        <v>165721.82102242953</v>
      </c>
      <c r="C41" s="41">
        <f>C39+C40</f>
        <v>201190.37902242955</v>
      </c>
      <c r="D41" s="36"/>
      <c r="E41" s="36"/>
    </row>
  </sheetData>
  <mergeCells count="2">
    <mergeCell ref="A1:E1"/>
    <mergeCell ref="A23:F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Кал 7-11г</vt:lpstr>
      <vt:lpstr>Кал 7-12г</vt:lpstr>
      <vt:lpstr>Кал7-13г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2014-08-20T08:35:12Z</dcterms:modified>
</cp:coreProperties>
</file>