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<sst xmlns="http://schemas.openxmlformats.org/spreadsheetml/2006/main" count="59" uniqueCount="42">
  <si>
    <t>Сроки осуществление плановых работ</t>
  </si>
  <si>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</si>
  <si>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</si>
  <si>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</si>
  <si>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</si>
  <si>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</si>
  <si>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</si>
  <si>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</si>
  <si>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</si>
  <si>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</si>
  <si>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</si>
  <si>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</si>
  <si>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</si>
  <si>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</si>
  <si>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Кольцевая 32</t>
  </si>
  <si>
    <t>Смена т/провода ХГВС</t>
  </si>
  <si>
    <t>сентябрь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</si>
  <si>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</si>
  <si>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</si>
  <si>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</si>
  <si>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</si>
  <si>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</si>
  <si>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в т.ч. Профобходы и непредвид. ремонт</t>
  </si>
  <si>
    <t>НДС 18%</t>
  </si>
  <si>
    <t>1009м2</t>
  </si>
  <si>
    <t>1494,3м2</t>
  </si>
  <si>
    <t>10434м3</t>
  </si>
  <si>
    <t>Стоимость работ(план)</t>
  </si>
  <si>
    <t>Стоимость работ(факт)</t>
  </si>
  <si>
    <t>Разница м/у планом и фактом</t>
  </si>
  <si>
    <t>Примечание</t>
  </si>
  <si>
    <t>01.2012-12.2012</t>
  </si>
  <si>
    <t>Отчет о выполнении годового плана мероприятий за 2012год.   Постановление Правительства РФ от 23 сентября № 731(раздел 11 пункт 6)</t>
  </si>
  <si>
    <t>Общестроительные работы</t>
  </si>
  <si>
    <t>Увеличение стоимости ГСМ,запчастей,материалов</t>
  </si>
  <si>
    <t>Работа произведенна без промывки системы ЦО</t>
  </si>
  <si>
    <t>Увеличение стоимости калькуляции</t>
  </si>
  <si>
    <t>Увеличение стоимости материалов</t>
  </si>
  <si>
    <t xml:space="preserve">Перспективный план работ на 2012 г.  
Постановление Правительства РФ от 23 сентября №731 (раздел 11 пункт б)  
</t>
  </si>
  <si>
    <t>Расходы на уборку КГМ</t>
  </si>
  <si>
    <t>Расходы по уборке придомовой территории</t>
  </si>
  <si>
    <t>Всего расход на техническое обслуживание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</si>
</sst>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1" fontId="44" fillId="33" borderId="10" xfId="0" applyNumberFormat="1" applyFont="1" applyFill="1" applyBorder="1" applyAlignment="1">
      <alignment horizontal="left" vertical="center" wrapText="1"/>
    </xf>
    <xf numFmtId="1" fontId="43" fillId="33" borderId="1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2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8" fillId="33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left" vertical="top" wrapText="1"/>
    </xf>
    <xf numFmtId="2" fontId="48" fillId="33" borderId="10" xfId="0" applyNumberFormat="1" applyFont="1" applyFill="1" applyBorder="1" applyAlignment="1">
      <alignment horizontal="left" vertical="top" wrapText="1"/>
    </xf>
    <xf numFmtId="1" fontId="48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 wrapText="1"/>
    </xf>
    <xf numFmtId="1" fontId="49" fillId="33" borderId="10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69;&#1059;-78\&#1079;&#1072;&#1090;&#1088;&#1072;&#1090;&#1099;\2012&#1075;%20&#1087;&#1086;%20&#1076;&#1086;&#1084;&#1072;&#1084;\&#1047;&#1072;&#1090;&#1088;&#1072;&#1090;&#1099;%20201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26">
          <cell r="H26">
            <v>28772.760472198745</v>
          </cell>
          <cell r="I26">
            <v>8689.37366260402</v>
          </cell>
          <cell r="N26">
            <v>822.9787452</v>
          </cell>
          <cell r="O26">
            <v>248.53958105040002</v>
          </cell>
          <cell r="U26">
            <v>1069.399215</v>
          </cell>
          <cell r="V26">
            <v>721.6867330000001</v>
          </cell>
          <cell r="W26">
            <v>1223.7356159999997</v>
          </cell>
          <cell r="Y26">
            <v>774.27356</v>
          </cell>
          <cell r="AE26">
            <v>6939.221527301212</v>
          </cell>
          <cell r="AF26">
            <v>184.5221176</v>
          </cell>
          <cell r="AI26">
            <v>7010.266866506951</v>
          </cell>
          <cell r="AJ26">
            <v>1752.892239328538</v>
          </cell>
          <cell r="AK26">
            <v>3154.76</v>
          </cell>
          <cell r="AQ26">
            <v>4021.244912368</v>
          </cell>
          <cell r="AS26">
            <v>1053.4639813168199</v>
          </cell>
          <cell r="AT26">
            <v>318.1461223576796</v>
          </cell>
          <cell r="BD26">
            <v>2300.9310629999995</v>
          </cell>
          <cell r="BE26">
            <v>694.8811810259998</v>
          </cell>
          <cell r="BF26">
            <v>6370.70783712</v>
          </cell>
          <cell r="BG26">
            <v>1923.9537668102398</v>
          </cell>
          <cell r="BJ26">
            <v>1464.6020800000001</v>
          </cell>
          <cell r="BK26">
            <v>442.30982816</v>
          </cell>
          <cell r="BN26">
            <v>49.3126785</v>
          </cell>
          <cell r="BO26">
            <v>14.892428907</v>
          </cell>
          <cell r="BP26">
            <v>5007.304915240001</v>
          </cell>
          <cell r="BQ26">
            <v>1512.2060844024802</v>
          </cell>
          <cell r="BX26">
            <v>725.71306056</v>
          </cell>
          <cell r="BY26">
            <v>3256.0387134000002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6.57421875" style="0" customWidth="1"/>
    <col min="2" max="2" width="15.8515625" style="0" customWidth="1"/>
    <col min="3" max="3" width="25.00390625" style="0" customWidth="1"/>
    <col min="4" max="4" width="11.8515625" style="0" hidden="1" customWidth="1"/>
    <col min="5" max="5" width="17.57421875" style="0" customWidth="1"/>
    <col min="6" max="6" width="18.28125" style="0" customWidth="1"/>
  </cols>
  <sheetData>
    <row r="1" spans="1:5" ht="41.25" customHeight="1">
      <c r="A1" s="27" t="s">
        <v>38</v>
      </c>
      <c r="B1" s="28"/>
      <c r="C1" s="28"/>
      <c r="D1" s="28"/>
      <c r="E1" s="28"/>
    </row>
    <row r="2" spans="1:5" ht="31.5" customHeight="1">
      <c r="A2" s="25" t="str">
        <f>A24</f>
        <v>Кольцевая 32</v>
      </c>
      <c r="B2" s="24" t="s">
        <v>17</v>
      </c>
      <c r="C2" s="25" t="s">
        <v>18</v>
      </c>
      <c r="D2" s="25" t="s">
        <v>19</v>
      </c>
      <c r="E2" s="25" t="s">
        <v>20</v>
      </c>
    </row>
    <row r="3" spans="1:5" ht="15">
      <c r="A3" s="21" t="s">
        <v>21</v>
      </c>
      <c r="B3" s="21">
        <v>21</v>
      </c>
      <c r="C3" s="21"/>
      <c r="D3" s="20"/>
      <c r="E3" s="20"/>
    </row>
    <row r="4" spans="1:5" ht="30" customHeight="1">
      <c r="A4" s="21" t="s">
        <v>41</v>
      </c>
      <c r="B4" s="21"/>
      <c r="C4" s="22"/>
      <c r="D4" s="20"/>
      <c r="E4" s="20"/>
    </row>
    <row r="5" spans="1:5" ht="30" customHeight="1">
      <c r="A5" s="21" t="s">
        <v>22</v>
      </c>
      <c r="B5" s="21"/>
      <c r="C5" s="21">
        <f>6405.12+20766.24</f>
        <v>27171.36</v>
      </c>
      <c r="D5" s="20"/>
      <c r="E5" s="20" t="s">
        <v>31</v>
      </c>
    </row>
    <row r="6" spans="1:5" ht="30" customHeight="1">
      <c r="A6" s="23" t="str">
        <f>A28</f>
        <v>Смена т/провода ХГВС</v>
      </c>
      <c r="B6" s="21"/>
      <c r="C6" s="23">
        <f>B28</f>
        <v>774.27356</v>
      </c>
      <c r="D6" s="20"/>
      <c r="E6" s="20" t="s">
        <v>31</v>
      </c>
    </row>
    <row r="7" spans="1:5" ht="30" customHeight="1">
      <c r="A7" s="21" t="s">
        <v>10</v>
      </c>
      <c r="B7" s="21" t="s">
        <v>26</v>
      </c>
      <c r="C7" s="21">
        <v>6917.04</v>
      </c>
      <c r="D7" s="20"/>
      <c r="E7" s="20" t="s">
        <v>31</v>
      </c>
    </row>
    <row r="8" spans="1:5" ht="30" customHeight="1">
      <c r="A8" s="23" t="str">
        <f>A29</f>
        <v>Общестроительные работы</v>
      </c>
      <c r="B8" s="21"/>
      <c r="C8" s="23">
        <f>B29</f>
        <v>12102.44122343549</v>
      </c>
      <c r="D8" s="20"/>
      <c r="E8" s="20" t="s">
        <v>31</v>
      </c>
    </row>
    <row r="9" spans="1:5" ht="30" customHeight="1">
      <c r="A9" s="21" t="s">
        <v>2</v>
      </c>
      <c r="B9" s="21" t="s">
        <v>24</v>
      </c>
      <c r="C9" s="21">
        <v>11228.64</v>
      </c>
      <c r="D9" s="20"/>
      <c r="E9" s="20" t="s">
        <v>31</v>
      </c>
    </row>
    <row r="10" spans="1:5" ht="30" customHeight="1">
      <c r="A10" s="21" t="s">
        <v>40</v>
      </c>
      <c r="B10" s="21" t="s">
        <v>25</v>
      </c>
      <c r="C10" s="21">
        <v>36776.4</v>
      </c>
      <c r="D10" s="20"/>
      <c r="E10" s="20" t="s">
        <v>31</v>
      </c>
    </row>
    <row r="11" spans="1:5" ht="30" customHeight="1">
      <c r="A11" s="21" t="s">
        <v>39</v>
      </c>
      <c r="B11" s="21"/>
      <c r="C11" s="21">
        <v>3690.96</v>
      </c>
      <c r="D11" s="20"/>
      <c r="E11" s="20" t="s">
        <v>31</v>
      </c>
    </row>
    <row r="12" spans="1:5" ht="30" customHeight="1">
      <c r="A12" s="21" t="s">
        <v>11</v>
      </c>
      <c r="B12" s="21"/>
      <c r="C12" s="21">
        <v>29970.6</v>
      </c>
      <c r="D12" s="20"/>
      <c r="E12" s="20" t="s">
        <v>31</v>
      </c>
    </row>
    <row r="13" spans="1:5" ht="30" customHeight="1">
      <c r="A13" s="21" t="str">
        <f>A27</f>
        <v>Сверхплановый объём в выходные дни</v>
      </c>
      <c r="B13" s="21"/>
      <c r="C13" s="23">
        <f>B27</f>
        <v>1071.5183262504002</v>
      </c>
      <c r="D13" s="20"/>
      <c r="E13" s="20" t="s">
        <v>31</v>
      </c>
    </row>
    <row r="14" spans="1:5" ht="19.5" customHeight="1">
      <c r="A14" s="25" t="s">
        <v>6</v>
      </c>
      <c r="B14" s="25"/>
      <c r="C14" s="26">
        <f>SUM(C4:C13)</f>
        <v>129703.23310968588</v>
      </c>
      <c r="D14" s="20"/>
      <c r="E14" s="20"/>
    </row>
    <row r="15" spans="1:5" ht="19.5" customHeight="1">
      <c r="A15" s="25" t="s">
        <v>23</v>
      </c>
      <c r="B15" s="25"/>
      <c r="C15" s="26">
        <f>C14*18%</f>
        <v>23346.581959743457</v>
      </c>
      <c r="D15" s="20"/>
      <c r="E15" s="20"/>
    </row>
    <row r="16" spans="1:5" ht="19.5" customHeight="1">
      <c r="A16" s="25" t="s">
        <v>8</v>
      </c>
      <c r="B16" s="25"/>
      <c r="C16" s="26">
        <f>C14+C15</f>
        <v>153049.81506942934</v>
      </c>
      <c r="D16" s="20"/>
      <c r="E16" s="20"/>
    </row>
    <row r="17" spans="1:3" ht="30" customHeight="1">
      <c r="A17" s="13"/>
      <c r="B17" s="14"/>
      <c r="C17" s="14"/>
    </row>
    <row r="18" spans="1:3" ht="30" customHeight="1">
      <c r="A18" s="6"/>
      <c r="B18" s="15"/>
      <c r="C18" s="15"/>
    </row>
    <row r="19" spans="1:3" ht="51.75" customHeight="1">
      <c r="A19" s="14"/>
      <c r="B19" s="14"/>
      <c r="C19" s="14"/>
    </row>
    <row r="20" spans="1:3" ht="30" customHeight="1" hidden="1">
      <c r="A20" s="14"/>
      <c r="B20" s="14"/>
      <c r="C20" s="14"/>
    </row>
    <row r="21" spans="1:3" ht="30" customHeight="1" hidden="1">
      <c r="A21" s="29" t="s">
        <v>32</v>
      </c>
      <c r="B21" s="30"/>
      <c r="C21" s="30"/>
    </row>
    <row r="22" spans="1:3" ht="30" customHeight="1" hidden="1">
      <c r="A22" s="30"/>
      <c r="B22" s="30"/>
      <c r="C22" s="30"/>
    </row>
    <row r="23" spans="1:3" ht="30" customHeight="1" hidden="1">
      <c r="A23" s="31"/>
      <c r="B23" s="31"/>
      <c r="C23" s="31"/>
    </row>
    <row r="24" spans="1:6" ht="30" customHeight="1" hidden="1">
      <c r="A24" s="3" t="s">
        <v>14</v>
      </c>
      <c r="B24" s="1" t="s">
        <v>27</v>
      </c>
      <c r="C24" s="2" t="s">
        <v>0</v>
      </c>
      <c r="D24" s="1" t="s">
        <v>28</v>
      </c>
      <c r="E24" s="9" t="s">
        <v>29</v>
      </c>
      <c r="F24" s="10" t="s">
        <v>30</v>
      </c>
    </row>
    <row r="25" spans="1:6" ht="30" customHeight="1" hidden="1">
      <c r="A25" s="4" t="s">
        <v>4</v>
      </c>
      <c r="B25" s="11">
        <f>'[1]год12'!$H$26+'[1]год12'!$I$26+'[1]год12'!$U$26+'[1]год12'!$V$26+'[1]год12'!$W$26</f>
        <v>40476.95569880276</v>
      </c>
      <c r="C25" s="8" t="s">
        <v>5</v>
      </c>
      <c r="D25" s="7">
        <f>C10</f>
        <v>36776.4</v>
      </c>
      <c r="E25" s="7">
        <f>B25-D25</f>
        <v>3700.55569880276</v>
      </c>
      <c r="F25" s="12" t="s">
        <v>34</v>
      </c>
    </row>
    <row r="26" spans="1:6" ht="30" customHeight="1" hidden="1">
      <c r="A26" s="4" t="s">
        <v>1</v>
      </c>
      <c r="B26" s="11">
        <f>D26</f>
        <v>3690.96</v>
      </c>
      <c r="C26" s="8" t="s">
        <v>5</v>
      </c>
      <c r="D26" s="7">
        <f>C11</f>
        <v>3690.96</v>
      </c>
      <c r="E26" s="7">
        <f aca="true" t="shared" si="0" ref="E26:E33">B26-D26</f>
        <v>0</v>
      </c>
      <c r="F26" s="12"/>
    </row>
    <row r="27" spans="1:6" ht="30" customHeight="1" hidden="1">
      <c r="A27" s="16" t="s">
        <v>9</v>
      </c>
      <c r="B27" s="11">
        <f>'[1]год12'!$N$26+'[1]год12'!$O$26</f>
        <v>1071.5183262504002</v>
      </c>
      <c r="C27" s="8"/>
      <c r="D27" s="11">
        <f>B27</f>
        <v>1071.5183262504002</v>
      </c>
      <c r="E27" s="7">
        <f t="shared" si="0"/>
        <v>0</v>
      </c>
      <c r="F27" s="12"/>
    </row>
    <row r="28" spans="1:6" ht="30" customHeight="1" hidden="1">
      <c r="A28" s="4" t="s">
        <v>15</v>
      </c>
      <c r="B28" s="11">
        <f>'[1]год12'!$Y$26</f>
        <v>774.27356</v>
      </c>
      <c r="C28" s="8" t="s">
        <v>13</v>
      </c>
      <c r="D28" s="11">
        <f>B28</f>
        <v>774.27356</v>
      </c>
      <c r="E28" s="7">
        <f t="shared" si="0"/>
        <v>0</v>
      </c>
      <c r="F28" s="12"/>
    </row>
    <row r="29" spans="1:6" ht="30" customHeight="1" hidden="1">
      <c r="A29" s="4" t="s">
        <v>33</v>
      </c>
      <c r="B29" s="11">
        <f>'[1]год12'!$AF$26+'[1]год12'!$AI$26+'[1]год12'!$AJ$26+'[1]год12'!$AK$26</f>
        <v>12102.44122343549</v>
      </c>
      <c r="C29" s="8" t="s">
        <v>16</v>
      </c>
      <c r="D29" s="11">
        <f>B29</f>
        <v>12102.44122343549</v>
      </c>
      <c r="E29" s="7">
        <f t="shared" si="0"/>
        <v>0</v>
      </c>
      <c r="F29" s="12"/>
    </row>
    <row r="30" spans="1:6" ht="30" customHeight="1" hidden="1">
      <c r="A30" s="4" t="s">
        <v>10</v>
      </c>
      <c r="B30" s="11">
        <f>'[1]год12'!$AQ$26</f>
        <v>4021.244912368</v>
      </c>
      <c r="C30" s="8" t="s">
        <v>13</v>
      </c>
      <c r="D30" s="8">
        <f>C7</f>
        <v>6917.04</v>
      </c>
      <c r="E30" s="7">
        <f t="shared" si="0"/>
        <v>-2895.795087632</v>
      </c>
      <c r="F30" s="12" t="s">
        <v>35</v>
      </c>
    </row>
    <row r="31" spans="1:6" ht="30" customHeight="1" hidden="1">
      <c r="A31" s="4" t="s">
        <v>2</v>
      </c>
      <c r="B31" s="11">
        <f>'[1]год12'!$AE$26+'[1]год12'!$AI$26</f>
        <v>13949.488393808162</v>
      </c>
      <c r="C31" s="8" t="s">
        <v>12</v>
      </c>
      <c r="D31" s="8">
        <f>C9</f>
        <v>11228.64</v>
      </c>
      <c r="E31" s="7">
        <f t="shared" si="0"/>
        <v>2720.8483938081627</v>
      </c>
      <c r="F31" s="12" t="s">
        <v>36</v>
      </c>
    </row>
    <row r="32" spans="1:6" ht="30" customHeight="1" hidden="1">
      <c r="A32" s="4" t="s">
        <v>3</v>
      </c>
      <c r="B32" s="11">
        <f>'[1]год12'!$AS$26+'[1]год12'!$AT$26+'[1]год12'!$BD$26+'[1]год12'!$BE$26+'[1]год12'!$BF$26+'[1]год12'!$BG$26+'[1]год12'!$BJ$26+'[1]год12'!$BK$26+'[1]год12'!$BN$26+'[1]год12'!$BO$26+'[1]год12'!$BP$26+'[1]год12'!$BQ$26+'[1]год12'!$BX$26+'[1]год12'!$BY$26</f>
        <v>25134.463740800224</v>
      </c>
      <c r="C32" s="8" t="s">
        <v>5</v>
      </c>
      <c r="D32" s="8">
        <f>C5</f>
        <v>27171.36</v>
      </c>
      <c r="E32" s="7">
        <f t="shared" si="0"/>
        <v>-2036.896259199777</v>
      </c>
      <c r="F32" s="12" t="s">
        <v>37</v>
      </c>
    </row>
    <row r="33" spans="1:6" ht="30" customHeight="1" hidden="1">
      <c r="A33" s="4" t="s">
        <v>11</v>
      </c>
      <c r="B33" s="11">
        <f>D33</f>
        <v>29970.6</v>
      </c>
      <c r="C33" s="8" t="s">
        <v>5</v>
      </c>
      <c r="D33" s="8">
        <f>C12</f>
        <v>29970.6</v>
      </c>
      <c r="E33" s="7">
        <f t="shared" si="0"/>
        <v>0</v>
      </c>
      <c r="F33" s="12"/>
    </row>
    <row r="34" spans="1:6" ht="30" customHeight="1" hidden="1">
      <c r="A34" s="17" t="s">
        <v>6</v>
      </c>
      <c r="B34" s="11">
        <f>SUM(B25:B33)</f>
        <v>131191.94585546505</v>
      </c>
      <c r="C34" s="8"/>
      <c r="D34" s="7">
        <f>SUM(D25:D33)</f>
        <v>129703.23310968588</v>
      </c>
      <c r="E34" s="8"/>
      <c r="F34" s="12"/>
    </row>
    <row r="35" spans="1:6" ht="30" customHeight="1" hidden="1">
      <c r="A35" s="17" t="s">
        <v>7</v>
      </c>
      <c r="B35" s="11">
        <f>B34*0.18</f>
        <v>23614.550253983707</v>
      </c>
      <c r="C35" s="8"/>
      <c r="D35" s="7">
        <f>D34*0.18</f>
        <v>23346.581959743457</v>
      </c>
      <c r="E35" s="8"/>
      <c r="F35" s="12"/>
    </row>
    <row r="36" spans="1:6" ht="30" customHeight="1" hidden="1">
      <c r="A36" s="5" t="s">
        <v>8</v>
      </c>
      <c r="B36" s="18">
        <f>B34+B35</f>
        <v>154806.49610944875</v>
      </c>
      <c r="C36" s="19"/>
      <c r="D36" s="7">
        <f>D34+D35</f>
        <v>153049.81506942934</v>
      </c>
      <c r="E36" s="8"/>
      <c r="F36" s="12"/>
    </row>
  </sheetData>
  <sheetProtection/>
  <mergeCells count="2">
    <mergeCell ref="A1:E1"/>
    <mergeCell ref="A21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2014-10-09T03:06:33Z</dcterms:modified>
  <cp:category/>
  <cp:version/>
  <cp:contentType/>
  <cp:contentStatus/>
</cp:coreProperties>
</file>