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12" sheetId="2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B31" i="2"/>
  <c r="B30"/>
  <c r="E30" s="1"/>
  <c r="B26"/>
  <c r="B27"/>
  <c r="E27" s="1"/>
  <c r="B28"/>
  <c r="B29"/>
  <c r="E29" s="1"/>
  <c r="B25"/>
  <c r="B23"/>
  <c r="B22"/>
  <c r="E31"/>
  <c r="B32"/>
  <c r="E22"/>
  <c r="A2"/>
  <c r="B33" l="1"/>
  <c r="B34" s="1"/>
  <c r="E25"/>
  <c r="E26"/>
  <c r="E28"/>
  <c r="E23" l="1"/>
</calcChain>
</file>

<file path=xl/sharedStrings.xml><?xml version="1.0" encoding="utf-8"?>
<sst xmlns="http://schemas.openxmlformats.org/spreadsheetml/2006/main" count="64" uniqueCount="41">
  <si>
    <t>Кольцевая 61</t>
  </si>
  <si>
    <t>Сроки осуществление плановых работ</t>
  </si>
  <si>
    <t>Расход по уборке территории</t>
  </si>
  <si>
    <t>ежемесячно</t>
  </si>
  <si>
    <t>КГМ</t>
  </si>
  <si>
    <t>Сверхплановый объём в выходные дни</t>
  </si>
  <si>
    <t>Замена канализационных труб,труб ХГВС и арматуры и радиаторов</t>
  </si>
  <si>
    <t>апрель</t>
  </si>
  <si>
    <t>сентябрь</t>
  </si>
  <si>
    <t>май</t>
  </si>
  <si>
    <t>май-август</t>
  </si>
  <si>
    <t>Гидравлические испытания</t>
  </si>
  <si>
    <t>Очистка кровли от снега и наледи</t>
  </si>
  <si>
    <t>1,4квартал</t>
  </si>
  <si>
    <t xml:space="preserve">Непредвид,профосмотры </t>
  </si>
  <si>
    <t>Общеэксплуатационные расходы</t>
  </si>
  <si>
    <t>Всего</t>
  </si>
  <si>
    <t>НДС</t>
  </si>
  <si>
    <t>Всего с НДС</t>
  </si>
  <si>
    <t>Объем работ</t>
  </si>
  <si>
    <t>Запланировано работ на сумму руб</t>
  </si>
  <si>
    <t>Дата исполнения</t>
  </si>
  <si>
    <t>Стоимость работ(факт)</t>
  </si>
  <si>
    <t>Стоимость работ(план)</t>
  </si>
  <si>
    <t>Разница м/у планом и фактом</t>
  </si>
  <si>
    <t>Примечание</t>
  </si>
  <si>
    <t>Увеличение стоимости материалов</t>
  </si>
  <si>
    <t>Итого</t>
  </si>
  <si>
    <t>кол-во квартир</t>
  </si>
  <si>
    <t>01.01.2012-31.12.2012</t>
  </si>
  <si>
    <t>Отчет о выполнении годового плана мероприятий за 2012год.Постановление Правительства РФ от 23 сентября № 731(раздел 11 пункт 6)</t>
  </si>
  <si>
    <t>Общестроительные работы</t>
  </si>
  <si>
    <t>Электромонтажные работы</t>
  </si>
  <si>
    <t>1890м2</t>
  </si>
  <si>
    <t>3091,33м2</t>
  </si>
  <si>
    <t>23994м3</t>
  </si>
  <si>
    <t>Увеличение стоимости ГСМ,талонов,зап,частей</t>
  </si>
  <si>
    <t>работа произведенна без промывки и осмотра системы</t>
  </si>
  <si>
    <t>В связи с погодными условиями фактический расход выше планового</t>
  </si>
  <si>
    <t>Фактический расход выше планового</t>
  </si>
  <si>
    <t xml:space="preserve">Перспективный план работ на 2012 г.  
Постановление Правительства РФ от 23 сентября №731 (раздел 11 пункт б)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</si>
</sst>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1" fontId="3" fillId="2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Border="1"/>
    <xf numFmtId="0" fontId="4" fillId="0" borderId="1" xfId="0" applyFont="1" applyBorder="1"/>
    <xf numFmtId="0" fontId="3" fillId="0" borderId="1" xfId="0" applyFont="1" applyBorder="1"/>
    <xf numFmtId="0" fontId="1" fillId="0" borderId="1" xfId="0" applyFont="1" applyBorder="1"/>
    <xf numFmtId="1" fontId="1" fillId="3" borderId="1" xfId="0" applyNumberFormat="1" applyFont="1" applyFill="1" applyBorder="1" applyAlignment="1">
      <alignment horizontal="left" vertical="center" wrapText="1"/>
    </xf>
    <xf numFmtId="2" fontId="0" fillId="3" borderId="1" xfId="0" applyNumberFormat="1" applyFill="1" applyBorder="1"/>
    <xf numFmtId="0" fontId="0" fillId="3" borderId="1" xfId="0" applyFill="1" applyBorder="1"/>
    <xf numFmtId="1" fontId="4" fillId="2" borderId="1" xfId="0" applyNumberFormat="1" applyFont="1" applyFill="1" applyBorder="1"/>
    <xf numFmtId="0" fontId="3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6" fillId="2" borderId="1" xfId="0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69;&#1059;-78/&#1079;&#1072;&#1090;&#1088;&#1072;&#1090;&#1099;/2012&#1075;%20&#1087;&#1086;%20&#1076;&#1086;&#1084;&#1072;&#1084;/&#1047;&#1072;&#1090;&#1088;&#1072;&#1090;&#1099;%202012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12"/>
      <sheetName val="дек.12"/>
      <sheetName val="нояб.12"/>
      <sheetName val="окт.12"/>
      <sheetName val="сентябрь12"/>
      <sheetName val="август12"/>
      <sheetName val="июль12"/>
      <sheetName val="июнь12"/>
      <sheetName val="Май 12"/>
      <sheetName val="Апрель12"/>
      <sheetName val="Март12"/>
      <sheetName val="Февраль12"/>
      <sheetName val="Январь12"/>
      <sheetName val="год"/>
      <sheetName val="Декабрь11"/>
      <sheetName val="Ноябрь11"/>
      <sheetName val="Октябрь11"/>
      <sheetName val="Сентябрь11"/>
      <sheetName val="Август11"/>
      <sheetName val="Июль11"/>
      <sheetName val="Июнь11"/>
      <sheetName val="Май11"/>
      <sheetName val="Апрель11"/>
      <sheetName val="Март11"/>
      <sheetName val="Февраль11"/>
      <sheetName val="Январь11"/>
      <sheetName val="2010год"/>
      <sheetName val="Декабрь 10"/>
      <sheetName val="Ноябрь 10"/>
      <sheetName val="Октябрь 10"/>
      <sheetName val="Сентябрь 10"/>
      <sheetName val="Август 10"/>
      <sheetName val="79 3 мес."/>
      <sheetName val="1 полуг (с 79)"/>
      <sheetName val="Июль 10"/>
      <sheetName val="1 полуг"/>
      <sheetName val="Июнь 10"/>
      <sheetName val="Май 10"/>
      <sheetName val="Апрель 10"/>
      <sheetName val="Март 10"/>
      <sheetName val="Фев 10"/>
      <sheetName val="Янв 10"/>
      <sheetName val="Общее"/>
      <sheetName val="Январь 10"/>
      <sheetName val="Декабрь"/>
      <sheetName val="Ноябрь"/>
      <sheetName val="Октябрь"/>
      <sheetName val="Сентябрь"/>
      <sheetName val="Август"/>
      <sheetName val="Июль"/>
      <sheetName val="Июнь"/>
      <sheetName val="Май"/>
      <sheetName val="Апрель"/>
      <sheetName val="Март"/>
      <sheetName val="Февраль"/>
      <sheetName val="Январь"/>
    </sheetNames>
    <sheetDataSet>
      <sheetData sheetId="0">
        <row r="42">
          <cell r="H42">
            <v>64410.608476957765</v>
          </cell>
          <cell r="I42">
            <v>19452.003760041243</v>
          </cell>
          <cell r="N42">
            <v>2504.1474936000009</v>
          </cell>
          <cell r="O42">
            <v>756.25254306720024</v>
          </cell>
          <cell r="U42">
            <v>1924.9185870000001</v>
          </cell>
          <cell r="V42">
            <v>1626.7289170000004</v>
          </cell>
          <cell r="W42">
            <v>2202.7241087999996</v>
          </cell>
          <cell r="Y42">
            <v>11311.45808</v>
          </cell>
          <cell r="AE42">
            <v>4542.9000220659436</v>
          </cell>
          <cell r="AF42">
            <v>2832.2511568</v>
          </cell>
          <cell r="AH42">
            <v>5824.07</v>
          </cell>
          <cell r="AI42">
            <v>24264.719242438921</v>
          </cell>
          <cell r="AJ42">
            <v>443.70574240888402</v>
          </cell>
          <cell r="AQ42">
            <v>12235.784249824001</v>
          </cell>
          <cell r="AR42">
            <v>1884.32</v>
          </cell>
          <cell r="AS42">
            <v>2586.34097507562</v>
          </cell>
          <cell r="AT42">
            <v>781.0749744728372</v>
          </cell>
          <cell r="BD42">
            <v>5139.8917649999985</v>
          </cell>
          <cell r="BE42">
            <v>1552.2473130299995</v>
          </cell>
          <cell r="BF42">
            <v>19384.695116160005</v>
          </cell>
          <cell r="BG42">
            <v>5854.1779250803211</v>
          </cell>
          <cell r="BJ42">
            <v>4456.4694399999998</v>
          </cell>
          <cell r="BK42">
            <v>1345.85377088</v>
          </cell>
          <cell r="BN42">
            <v>93.0149325</v>
          </cell>
          <cell r="BO42">
            <v>28.090509614999998</v>
          </cell>
          <cell r="BP42">
            <v>15236.152970320003</v>
          </cell>
          <cell r="BQ42">
            <v>4601.3181970366404</v>
          </cell>
          <cell r="BS42">
            <v>51703.638121160016</v>
          </cell>
          <cell r="BT42">
            <v>15614.498712590324</v>
          </cell>
          <cell r="BU42">
            <v>19137.748433474</v>
          </cell>
          <cell r="BV42">
            <v>10840.253574750779</v>
          </cell>
          <cell r="BX42">
            <v>2208.1889140800004</v>
          </cell>
          <cell r="BY42">
            <v>9907.4262012000017</v>
          </cell>
          <cell r="BZ42">
            <v>482.58985044000013</v>
          </cell>
          <cell r="CA42">
            <v>145.74213483288003</v>
          </cell>
          <cell r="CC42">
            <v>457.63575013200006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4">
          <cell r="H44">
            <v>40068.398749500004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>
      <selection activeCell="A5" sqref="A5"/>
    </sheetView>
  </sheetViews>
  <sheetFormatPr defaultRowHeight="15"/>
  <cols>
    <col min="1" max="1" width="26.7109375" customWidth="1"/>
    <col min="2" max="2" width="15" customWidth="1"/>
    <col min="3" max="3" width="13.5703125" customWidth="1"/>
    <col min="4" max="4" width="26.140625" customWidth="1"/>
    <col min="5" max="5" width="15.140625" customWidth="1"/>
    <col min="6" max="6" width="24.42578125" customWidth="1"/>
  </cols>
  <sheetData>
    <row r="1" spans="1:4" ht="33" customHeight="1">
      <c r="A1" s="26" t="s">
        <v>40</v>
      </c>
      <c r="B1" s="26"/>
      <c r="C1" s="26"/>
      <c r="D1" s="26"/>
    </row>
    <row r="2" spans="1:4" ht="63">
      <c r="A2" s="20" t="str">
        <f>A21</f>
        <v>Кольцевая 61</v>
      </c>
      <c r="B2" s="22" t="s">
        <v>19</v>
      </c>
      <c r="C2" s="22" t="s">
        <v>20</v>
      </c>
      <c r="D2" s="22" t="s">
        <v>21</v>
      </c>
    </row>
    <row r="3" spans="1:4" ht="15.75">
      <c r="A3" s="20" t="s">
        <v>28</v>
      </c>
      <c r="B3" s="20">
        <v>80</v>
      </c>
      <c r="C3" s="20"/>
      <c r="D3" s="20"/>
    </row>
    <row r="4" spans="1:4" ht="30" customHeight="1">
      <c r="A4" s="21" t="s">
        <v>2</v>
      </c>
      <c r="B4" s="20" t="s">
        <v>34</v>
      </c>
      <c r="C4" s="21">
        <v>67624.44</v>
      </c>
      <c r="D4" s="20" t="s">
        <v>29</v>
      </c>
    </row>
    <row r="5" spans="1:4" ht="30.75" customHeight="1">
      <c r="A5" s="21" t="s">
        <v>5</v>
      </c>
      <c r="B5" s="20"/>
      <c r="C5" s="21">
        <v>3260.4000366672012</v>
      </c>
      <c r="D5" s="20" t="s">
        <v>29</v>
      </c>
    </row>
    <row r="6" spans="1:4" ht="24.95" customHeight="1">
      <c r="A6" s="21" t="s">
        <v>4</v>
      </c>
      <c r="B6" s="20"/>
      <c r="C6" s="21">
        <v>12947.64</v>
      </c>
      <c r="D6" s="20" t="s">
        <v>29</v>
      </c>
    </row>
    <row r="7" spans="1:4" ht="55.5" customHeight="1">
      <c r="A7" s="21" t="s">
        <v>6</v>
      </c>
      <c r="B7" s="20"/>
      <c r="C7" s="21">
        <v>11311.45808</v>
      </c>
      <c r="D7" s="20" t="s">
        <v>29</v>
      </c>
    </row>
    <row r="8" spans="1:4" ht="32.25" customHeight="1">
      <c r="A8" s="21" t="s">
        <v>32</v>
      </c>
      <c r="B8" s="20"/>
      <c r="C8" s="21">
        <v>1884.32</v>
      </c>
      <c r="D8" s="20" t="s">
        <v>29</v>
      </c>
    </row>
    <row r="9" spans="1:4" ht="41.25" customHeight="1">
      <c r="A9" s="21" t="s">
        <v>11</v>
      </c>
      <c r="B9" s="20" t="s">
        <v>35</v>
      </c>
      <c r="C9" s="21">
        <v>15906.36</v>
      </c>
      <c r="D9" s="20" t="s">
        <v>29</v>
      </c>
    </row>
    <row r="10" spans="1:4" ht="35.25" customHeight="1">
      <c r="A10" s="21" t="s">
        <v>31</v>
      </c>
      <c r="B10" s="20"/>
      <c r="C10" s="21">
        <v>9100.0268992088841</v>
      </c>
      <c r="D10" s="20" t="s">
        <v>29</v>
      </c>
    </row>
    <row r="11" spans="1:4" ht="36.75" customHeight="1">
      <c r="A11" s="21" t="s">
        <v>12</v>
      </c>
      <c r="B11" s="20" t="s">
        <v>33</v>
      </c>
      <c r="C11" s="21">
        <v>21191.64</v>
      </c>
      <c r="D11" s="20" t="s">
        <v>29</v>
      </c>
    </row>
    <row r="12" spans="1:4" ht="24.95" customHeight="1">
      <c r="A12" s="21" t="s">
        <v>14</v>
      </c>
      <c r="B12" s="20"/>
      <c r="C12" s="21">
        <v>67970.760000000009</v>
      </c>
      <c r="D12" s="20" t="s">
        <v>29</v>
      </c>
    </row>
    <row r="13" spans="1:4" ht="36" customHeight="1">
      <c r="A13" s="21" t="s">
        <v>15</v>
      </c>
      <c r="B13" s="20"/>
      <c r="C13" s="21">
        <v>91194.12</v>
      </c>
      <c r="D13" s="20" t="s">
        <v>29</v>
      </c>
    </row>
    <row r="14" spans="1:4" ht="15.75">
      <c r="A14" s="23" t="s">
        <v>27</v>
      </c>
      <c r="B14" s="24"/>
      <c r="C14" s="25">
        <v>302391.16501587606</v>
      </c>
      <c r="D14" s="24"/>
    </row>
    <row r="15" spans="1:4" ht="15.75">
      <c r="A15" s="24" t="s">
        <v>17</v>
      </c>
      <c r="B15" s="24"/>
      <c r="C15" s="25">
        <v>54430.409702857687</v>
      </c>
      <c r="D15" s="24"/>
    </row>
    <row r="16" spans="1:4" ht="15.75">
      <c r="A16" s="24" t="s">
        <v>18</v>
      </c>
      <c r="B16" s="24"/>
      <c r="C16" s="25">
        <v>356821.57471873402</v>
      </c>
      <c r="D16" s="24"/>
    </row>
    <row r="18" spans="1:6" hidden="1">
      <c r="A18" s="27" t="s">
        <v>30</v>
      </c>
      <c r="B18" s="28"/>
      <c r="C18" s="28"/>
    </row>
    <row r="19" spans="1:6" hidden="1">
      <c r="A19" s="28"/>
      <c r="B19" s="28"/>
      <c r="C19" s="28"/>
    </row>
    <row r="20" spans="1:6" hidden="1">
      <c r="A20" s="28"/>
      <c r="B20" s="28"/>
      <c r="C20" s="28"/>
    </row>
    <row r="21" spans="1:6" ht="34.5" hidden="1">
      <c r="A21" s="1" t="s">
        <v>0</v>
      </c>
      <c r="B21" s="2" t="s">
        <v>22</v>
      </c>
      <c r="C21" s="3" t="s">
        <v>1</v>
      </c>
      <c r="D21" s="14" t="s">
        <v>23</v>
      </c>
      <c r="E21" s="16" t="s">
        <v>24</v>
      </c>
      <c r="F21" s="17" t="s">
        <v>25</v>
      </c>
    </row>
    <row r="22" spans="1:6" ht="24.95" hidden="1" customHeight="1">
      <c r="A22" s="4" t="s">
        <v>2</v>
      </c>
      <c r="B22" s="12">
        <f>[1]год12!$H$42+[1]год12!$I$42+[1]год12!$U$42+[1]год12!$V$42+[1]год12!$W$42</f>
        <v>89616.983849798999</v>
      </c>
      <c r="C22" s="6" t="s">
        <v>3</v>
      </c>
      <c r="D22" s="15">
        <v>67624.44</v>
      </c>
      <c r="E22" s="18">
        <f>B22-D22</f>
        <v>21992.543849798996</v>
      </c>
      <c r="F22" s="16" t="s">
        <v>36</v>
      </c>
    </row>
    <row r="23" spans="1:6" ht="24.95" hidden="1" customHeight="1">
      <c r="A23" s="13" t="s">
        <v>5</v>
      </c>
      <c r="B23" s="5">
        <f>[1]год12!$N$42+[1]год12!$O$42</f>
        <v>3260.4000366672012</v>
      </c>
      <c r="C23" s="6"/>
      <c r="D23" s="18">
        <v>3260.4000366672012</v>
      </c>
      <c r="E23" s="18">
        <f t="shared" ref="E23:E31" si="0">B23-D23</f>
        <v>0</v>
      </c>
      <c r="F23" s="15"/>
    </row>
    <row r="24" spans="1:6" ht="24.95" hidden="1" customHeight="1">
      <c r="A24" s="13" t="s">
        <v>4</v>
      </c>
      <c r="B24" s="5"/>
      <c r="C24" s="6"/>
      <c r="D24" s="18">
        <v>12947.64</v>
      </c>
      <c r="E24" s="18"/>
      <c r="F24" s="15"/>
    </row>
    <row r="25" spans="1:6" ht="24.95" hidden="1" customHeight="1">
      <c r="A25" s="4" t="s">
        <v>6</v>
      </c>
      <c r="B25" s="5">
        <f>[1]год12!$Y$42</f>
        <v>11311.45808</v>
      </c>
      <c r="C25" s="7" t="s">
        <v>7</v>
      </c>
      <c r="D25" s="18">
        <v>11311.45808</v>
      </c>
      <c r="E25" s="18">
        <f t="shared" si="0"/>
        <v>0</v>
      </c>
      <c r="F25" s="15"/>
    </row>
    <row r="26" spans="1:6" ht="24.95" hidden="1" customHeight="1">
      <c r="A26" s="4" t="s">
        <v>32</v>
      </c>
      <c r="B26" s="5">
        <f>[1]год12!$AR$42</f>
        <v>1884.32</v>
      </c>
      <c r="C26" s="7" t="s">
        <v>9</v>
      </c>
      <c r="D26" s="18">
        <v>1884.32</v>
      </c>
      <c r="E26" s="18">
        <f t="shared" si="0"/>
        <v>0</v>
      </c>
      <c r="F26" s="15"/>
    </row>
    <row r="27" spans="1:6" ht="24.95" hidden="1" customHeight="1">
      <c r="A27" s="4" t="s">
        <v>11</v>
      </c>
      <c r="B27" s="5">
        <f>[1]год12!$AQ$42</f>
        <v>12235.784249824001</v>
      </c>
      <c r="C27" s="7" t="s">
        <v>10</v>
      </c>
      <c r="D27" s="15">
        <v>15906.36</v>
      </c>
      <c r="E27" s="18">
        <f t="shared" si="0"/>
        <v>-3670.5757501759999</v>
      </c>
      <c r="F27" s="16" t="s">
        <v>37</v>
      </c>
    </row>
    <row r="28" spans="1:6" ht="24.95" hidden="1" customHeight="1">
      <c r="A28" s="4" t="s">
        <v>31</v>
      </c>
      <c r="B28" s="5">
        <f>[1]год12!$AF$42+[1]год12!$AH$42+[1]год12!$AJ$42</f>
        <v>9100.0268992088841</v>
      </c>
      <c r="C28" s="6" t="s">
        <v>8</v>
      </c>
      <c r="D28" s="18">
        <v>9100.0268992088841</v>
      </c>
      <c r="E28" s="18">
        <f t="shared" si="0"/>
        <v>0</v>
      </c>
      <c r="F28" s="16"/>
    </row>
    <row r="29" spans="1:6" ht="24.95" hidden="1" customHeight="1">
      <c r="A29" s="4" t="s">
        <v>12</v>
      </c>
      <c r="B29" s="5">
        <f>[1]год12!$AE$42+[1]год12!$AI$42</f>
        <v>28807.619264504865</v>
      </c>
      <c r="C29" s="6" t="s">
        <v>13</v>
      </c>
      <c r="D29" s="15">
        <v>21191.64</v>
      </c>
      <c r="E29" s="18">
        <f t="shared" si="0"/>
        <v>7615.9792645048656</v>
      </c>
      <c r="F29" s="16" t="s">
        <v>38</v>
      </c>
    </row>
    <row r="30" spans="1:6" ht="24.95" hidden="1" customHeight="1">
      <c r="A30" s="4" t="s">
        <v>14</v>
      </c>
      <c r="B30" s="5">
        <f>[1]год12!$AS$42+[1]год12!$AT$42+[1]год12!$BD$42+[1]год12!$BE$42+[1]год12!$BF$42+[1]год12!$BG$42+[1]год12!$BJ$42+[1]год12!$BK$42+[1]год12!$BN$42+[1]год12!$BO$42+[1]год12!$BP$42+[1]год12!$BQ$42+[1]год12!$BX$42+[1]год12!$BY$42</f>
        <v>73174.943004450426</v>
      </c>
      <c r="C30" s="6" t="s">
        <v>3</v>
      </c>
      <c r="D30" s="15">
        <v>67970.760000000009</v>
      </c>
      <c r="E30" s="18">
        <f t="shared" si="0"/>
        <v>5204.1830044504168</v>
      </c>
      <c r="F30" s="16" t="s">
        <v>26</v>
      </c>
    </row>
    <row r="31" spans="1:6" ht="24.95" hidden="1" customHeight="1">
      <c r="A31" s="4" t="s">
        <v>15</v>
      </c>
      <c r="B31" s="5">
        <f>[1]год12!$BS$42+[1]год12!$BT$42+[1]год12!$BU$42+[1]год12!$BV$42+[1]год12!$BZ$42+[1]год12!$CA$42+[1]год12!$CC$42</f>
        <v>98382.106577379993</v>
      </c>
      <c r="C31" s="6" t="s">
        <v>3</v>
      </c>
      <c r="D31" s="15">
        <v>91194.12</v>
      </c>
      <c r="E31" s="18">
        <f t="shared" si="0"/>
        <v>7187.9865773799975</v>
      </c>
      <c r="F31" s="16" t="s">
        <v>39</v>
      </c>
    </row>
    <row r="32" spans="1:6" hidden="1">
      <c r="A32" s="8" t="s">
        <v>16</v>
      </c>
      <c r="B32" s="5">
        <f>SUM(B22:B31)</f>
        <v>327773.64196183434</v>
      </c>
      <c r="C32" s="6"/>
      <c r="D32" s="19">
        <v>302391.16501587606</v>
      </c>
      <c r="E32" s="15"/>
      <c r="F32" s="16"/>
    </row>
    <row r="33" spans="1:6" hidden="1">
      <c r="A33" s="8" t="s">
        <v>17</v>
      </c>
      <c r="B33" s="5">
        <f>B32*0.18</f>
        <v>58999.255553130177</v>
      </c>
      <c r="C33" s="6"/>
      <c r="D33" s="19">
        <v>54430.409702857687</v>
      </c>
      <c r="E33" s="15"/>
      <c r="F33" s="16"/>
    </row>
    <row r="34" spans="1:6" hidden="1">
      <c r="A34" s="9" t="s">
        <v>18</v>
      </c>
      <c r="B34" s="10">
        <f>B32+B33</f>
        <v>386772.89751496451</v>
      </c>
      <c r="C34" s="11"/>
      <c r="D34" s="19">
        <v>356821.57471873402</v>
      </c>
      <c r="E34" s="15"/>
      <c r="F34" s="16"/>
    </row>
  </sheetData>
  <mergeCells count="2">
    <mergeCell ref="A1:D1"/>
    <mergeCell ref="A18:C2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2014-11-07T09:44:59Z</dcterms:modified>
</cp:coreProperties>
</file>