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Кал 3-11г" sheetId="2" r:id="rId1"/>
    <sheet name="Кал 3-12г" sheetId="3" state="hidden" r:id="rId2"/>
    <sheet name="Кал3-13г" sheetId="4" state="hidden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B32" i="4" l="1"/>
  <c r="C12" i="4"/>
  <c r="D28" i="4"/>
  <c r="C8" i="4"/>
  <c r="B27" i="4"/>
  <c r="C16" i="4" s="1"/>
  <c r="C17" i="4" s="1"/>
  <c r="D34" i="4"/>
  <c r="B34" i="4" s="1"/>
  <c r="D26" i="4"/>
  <c r="B26" i="4" s="1"/>
  <c r="D25" i="4"/>
  <c r="D30" i="4"/>
  <c r="B30" i="4" s="1"/>
  <c r="D32" i="4"/>
  <c r="C6" i="4"/>
  <c r="D33" i="4" s="1"/>
  <c r="B33" i="4" s="1"/>
  <c r="B36" i="4" l="1"/>
  <c r="D27" i="4"/>
  <c r="D36" i="4" s="1"/>
  <c r="F34" i="4"/>
  <c r="F33" i="4"/>
  <c r="F32" i="4"/>
  <c r="F31" i="4"/>
  <c r="F30" i="4"/>
  <c r="F29" i="4"/>
  <c r="F25" i="4"/>
  <c r="B34" i="3"/>
  <c r="F34" i="3" s="1"/>
  <c r="B26" i="3"/>
  <c r="F26" i="3" s="1"/>
  <c r="D31" i="3"/>
  <c r="C12" i="3" s="1"/>
  <c r="D29" i="3"/>
  <c r="F29" i="3" s="1"/>
  <c r="D28" i="3"/>
  <c r="C8" i="3" s="1"/>
  <c r="B35" i="3"/>
  <c r="F32" i="3"/>
  <c r="F31" i="3"/>
  <c r="F30" i="3"/>
  <c r="B37" i="2"/>
  <c r="B35" i="2"/>
  <c r="B30" i="2"/>
  <c r="D30" i="2" s="1"/>
  <c r="F30" i="2" s="1"/>
  <c r="D34" i="2"/>
  <c r="F34" i="2" s="1"/>
  <c r="B34" i="2"/>
  <c r="C12" i="2" s="1"/>
  <c r="B33" i="2"/>
  <c r="F33" i="2" s="1"/>
  <c r="B32" i="2"/>
  <c r="C11" i="2" s="1"/>
  <c r="B31" i="2"/>
  <c r="C7" i="2" s="1"/>
  <c r="B27" i="2"/>
  <c r="F27" i="2" s="1"/>
  <c r="B29" i="2"/>
  <c r="C16" i="2" s="1"/>
  <c r="B28" i="2"/>
  <c r="C6" i="2"/>
  <c r="D36" i="2" s="1"/>
  <c r="F28" i="2"/>
  <c r="F35" i="2"/>
  <c r="F37" i="2"/>
  <c r="C17" i="3" l="1"/>
  <c r="D32" i="2"/>
  <c r="F32" i="2" s="1"/>
  <c r="C8" i="2"/>
  <c r="C17" i="2" s="1"/>
  <c r="C18" i="2" s="1"/>
  <c r="C19" i="2" s="1"/>
  <c r="F28" i="3"/>
  <c r="D29" i="2"/>
  <c r="F29" i="2" s="1"/>
  <c r="D31" i="2"/>
  <c r="F31" i="2" s="1"/>
  <c r="F27" i="4"/>
  <c r="B36" i="2"/>
  <c r="C18" i="4"/>
  <c r="C19" i="4" s="1"/>
  <c r="B37" i="4"/>
  <c r="B38" i="4" s="1"/>
  <c r="D37" i="4"/>
  <c r="D38" i="4" s="1"/>
  <c r="F26" i="4"/>
  <c r="F28" i="4"/>
  <c r="F33" i="3"/>
  <c r="B36" i="3"/>
  <c r="B37" i="3" s="1"/>
  <c r="D35" i="3"/>
  <c r="F27" i="3"/>
  <c r="F25" i="3"/>
  <c r="C18" i="3"/>
  <c r="C19" i="3" s="1"/>
  <c r="D38" i="2" l="1"/>
  <c r="B38" i="2"/>
  <c r="F36" i="2"/>
  <c r="D36" i="3"/>
  <c r="D37" i="3" s="1"/>
  <c r="D39" i="2" l="1"/>
  <c r="D40" i="2" s="1"/>
  <c r="B39" i="2"/>
  <c r="B40" i="2" s="1"/>
</calcChain>
</file>

<file path=xl/sharedStrings.xml><?xml version="1.0" encoding="utf-8"?>
<sst xmlns="http://schemas.openxmlformats.org/spreadsheetml/2006/main" count="210" uniqueCount="76">
  <si>
    <t>Адрес</t>
  </si>
  <si>
    <t>Объем работ</t>
  </si>
  <si>
    <t>Запланировано работ на сумму руб</t>
  </si>
  <si>
    <t>Выполненно работ на сумму руб.</t>
  </si>
  <si>
    <t>Дата исполнения</t>
  </si>
  <si>
    <t>Кол-во квартир</t>
  </si>
  <si>
    <t>Очистка кровли от снега</t>
  </si>
  <si>
    <t>2.1Расходы по уборке придомовой территории</t>
  </si>
  <si>
    <t>3.Расходы на уборку КГМ</t>
  </si>
  <si>
    <t>4.Общеэксплатационные расходы</t>
  </si>
  <si>
    <t>Всего</t>
  </si>
  <si>
    <t>НДС 18%</t>
  </si>
  <si>
    <t>Всего с НДС</t>
  </si>
  <si>
    <t>01.2013-12.2013</t>
  </si>
  <si>
    <t>01.2011-12.2011</t>
  </si>
  <si>
    <t>Зарплата по уборке тер-рии</t>
  </si>
  <si>
    <t>Вывоз КГМ</t>
  </si>
  <si>
    <t>Сверхплановый объем</t>
  </si>
  <si>
    <t>Кровельные работы</t>
  </si>
  <si>
    <t>Очистка кровли от снега и наледи</t>
  </si>
  <si>
    <t>Гидравлические испытания</t>
  </si>
  <si>
    <t>Проф.осмотры,непредвиденные работы</t>
  </si>
  <si>
    <t>Общеэксплатационные расходы</t>
  </si>
  <si>
    <t>Итого</t>
  </si>
  <si>
    <t>НДС</t>
  </si>
  <si>
    <t>Итого с НДС</t>
  </si>
  <si>
    <t>01.2012-12.2012</t>
  </si>
  <si>
    <t>Общестроительные работы</t>
  </si>
  <si>
    <t>Сроки осуществление плановых работ</t>
  </si>
  <si>
    <t>ежемесячно</t>
  </si>
  <si>
    <t>август</t>
  </si>
  <si>
    <t>Покраска д/оборудования</t>
  </si>
  <si>
    <t>октябрь</t>
  </si>
  <si>
    <t>июль</t>
  </si>
  <si>
    <t>Стоимость работ(руб) факт</t>
  </si>
  <si>
    <t>Стоимость работ(руб) план</t>
  </si>
  <si>
    <t>Примечание</t>
  </si>
  <si>
    <t>Снятие невыполненных объемов при ежемесячной проверке</t>
  </si>
  <si>
    <t>Переспективный план работ на 2013г</t>
  </si>
  <si>
    <t>Гидрав. Испытание, промывка</t>
  </si>
  <si>
    <t>5.Сверхплановый объем</t>
  </si>
  <si>
    <t>Профобходы и непредвид. ремонт</t>
  </si>
  <si>
    <t>Разница м/у планом и фактом</t>
  </si>
  <si>
    <t>январь</t>
  </si>
  <si>
    <t>июнь</t>
  </si>
  <si>
    <t>1-4 квартал</t>
  </si>
  <si>
    <t>Переспективный план работ на 2012г</t>
  </si>
  <si>
    <t>Электромонтажные работы</t>
  </si>
  <si>
    <t>Ремонт водосточных труб</t>
  </si>
  <si>
    <t>Отчет о выполнении годового плана мероприятий за 2012год. Постановление Правительства РФ от 23 сентября № 731(раздел 11 пункт 6)</t>
  </si>
  <si>
    <t>Калинина 3</t>
  </si>
  <si>
    <t>12479м3</t>
  </si>
  <si>
    <t>2563,73м2</t>
  </si>
  <si>
    <t>964м2</t>
  </si>
  <si>
    <t>Замена канализационных труб,труб ХГВС, ЦО и арматуры</t>
  </si>
  <si>
    <t>водомер 1шт</t>
  </si>
  <si>
    <t>примыкание</t>
  </si>
  <si>
    <t>Ремонт л/кл</t>
  </si>
  <si>
    <t>Повышение стоимости ГСМ, талонов</t>
  </si>
  <si>
    <t>Работа произведенна без промывки системы</t>
  </si>
  <si>
    <t>Повышение калькуляции</t>
  </si>
  <si>
    <t>Электромонтажные работы(смена ламп)</t>
  </si>
  <si>
    <t>задвижка-2шт</t>
  </si>
  <si>
    <t>Сантехнические работы</t>
  </si>
  <si>
    <t>сентьбрь</t>
  </si>
  <si>
    <t>20п/м</t>
  </si>
  <si>
    <t>Стоимость работ(руб.) план</t>
  </si>
  <si>
    <t>Замена канализационных труб, труб ХГВС, ЦО и арматуры</t>
  </si>
  <si>
    <t>Внешнее благ-во(м.о.дет.и бел.площадок, контейнеров)</t>
  </si>
  <si>
    <t>Проф.осмотры, непредвиденные работы</t>
  </si>
  <si>
    <t>Общеэксплуатационные расходы</t>
  </si>
  <si>
    <t>Перспективный план работ на 2011г</t>
  </si>
  <si>
    <t>Запланировано работ на сумму руб.</t>
  </si>
  <si>
    <t>Выполнено работ на сумму руб.</t>
  </si>
  <si>
    <t>Отчет о выполнении годового плана мероприятий за 2011 год. Постановление Правительства РФ от 23 сентября № 731(раздел 11 пункт 6)</t>
  </si>
  <si>
    <t>Стоимость работ(руб.) 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</si>
</sst>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0" fillId="0" borderId="0" xfId="0" applyNumberFormat="1"/>
    <xf numFmtId="0" fontId="1" fillId="2" borderId="1" xfId="0" applyFont="1" applyFill="1" applyBorder="1"/>
    <xf numFmtId="0" fontId="0" fillId="2" borderId="1" xfId="0" applyFill="1" applyBorder="1"/>
    <xf numFmtId="0" fontId="0" fillId="0" borderId="0" xfId="0" applyBorder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0" fillId="0" borderId="0" xfId="0" applyNumberFormat="1"/>
    <xf numFmtId="0" fontId="10" fillId="0" borderId="0" xfId="0" applyFont="1" applyAlignment="1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0" fontId="10" fillId="0" borderId="1" xfId="0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2" fontId="0" fillId="2" borderId="1" xfId="0" applyNumberFormat="1" applyFill="1" applyBorder="1"/>
    <xf numFmtId="2" fontId="14" fillId="2" borderId="1" xfId="0" applyNumberFormat="1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 vertical="top"/>
    </xf>
    <xf numFmtId="0" fontId="15" fillId="2" borderId="1" xfId="0" applyFont="1" applyFill="1" applyBorder="1" applyAlignment="1">
      <alignment horizontal="left" vertical="top"/>
    </xf>
    <xf numFmtId="2" fontId="15" fillId="0" borderId="1" xfId="0" applyNumberFormat="1" applyFont="1" applyBorder="1" applyAlignment="1">
      <alignment horizontal="left" vertical="top"/>
    </xf>
    <xf numFmtId="2" fontId="15" fillId="2" borderId="1" xfId="0" applyNumberFormat="1" applyFont="1" applyFill="1" applyBorder="1" applyAlignment="1">
      <alignment horizontal="left" vertical="top"/>
    </xf>
    <xf numFmtId="0" fontId="15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2" fontId="17" fillId="2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/&#1056;&#1072;&#1073;&#1086;&#1095;&#1080;&#1081;%20&#1089;&#1090;&#1086;&#1083;/&#1047;&#1072;&#1090;&#1088;&#1072;&#1090;&#1099;%202012&#1075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/&#1056;&#1072;&#1073;&#1086;&#1095;&#1080;&#1081;%20&#1089;&#1090;&#1086;&#1083;/&#1047;&#1072;&#1090;&#1088;&#1072;&#1090;&#1099;%20&#1079;&#1072;%202013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12"/>
      <sheetName val="дек.12"/>
      <sheetName val="нояб.12"/>
      <sheetName val="окт.12"/>
      <sheetName val="сентябрь12"/>
      <sheetName val="август12"/>
      <sheetName val="июль12"/>
      <sheetName val="июнь12"/>
      <sheetName val="Май 12"/>
      <sheetName val="Апрель12"/>
      <sheetName val="Март12"/>
      <sheetName val="Февраль12"/>
      <sheetName val="Январь12"/>
      <sheetName val="год"/>
      <sheetName val="Декабрь11"/>
      <sheetName val="Ноябрь11"/>
      <sheetName val="Октябрь11"/>
      <sheetName val="Сентябрь11"/>
      <sheetName val="Август11"/>
      <sheetName val="Июль11"/>
      <sheetName val="Июнь11"/>
      <sheetName val="Май11"/>
      <sheetName val="Апрель11"/>
      <sheetName val="Март11"/>
      <sheetName val="Февраль11"/>
      <sheetName val="Январь11"/>
      <sheetName val="2010год"/>
      <sheetName val="Декабрь 10"/>
      <sheetName val="Ноябрь 10"/>
      <sheetName val="Октябрь 10"/>
      <sheetName val="Сентябрь 10"/>
      <sheetName val="Август 10"/>
      <sheetName val="79 3 мес."/>
      <sheetName val="1 полуг (с 79)"/>
      <sheetName val="Июль 10"/>
      <sheetName val="1 полуг"/>
      <sheetName val="Июнь 10"/>
      <sheetName val="Май 10"/>
      <sheetName val="Апрель 10"/>
      <sheetName val="Март 10"/>
      <sheetName val="Фев 10"/>
      <sheetName val="Янв 10"/>
      <sheetName val="Общее"/>
      <sheetName val="Январь 10"/>
      <sheetName val="Декабрь"/>
      <sheetName val="Ноябрь"/>
      <sheetName val="Октябрь"/>
      <sheetName val="Сентябрь"/>
      <sheetName val="Август"/>
      <sheetName val="Июль"/>
      <sheetName val="Июнь"/>
      <sheetName val="Май"/>
      <sheetName val="Апрель"/>
      <sheetName val="Март"/>
      <sheetName val="Февраль"/>
      <sheetName val="Январь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5">
          <cell r="H105">
            <v>43531.099876</v>
          </cell>
          <cell r="J105">
            <v>4359.1411600000001</v>
          </cell>
          <cell r="K105">
            <v>1490.8262767200004</v>
          </cell>
          <cell r="N105">
            <v>1579.6981410599999</v>
          </cell>
          <cell r="O105">
            <v>540.25676424252003</v>
          </cell>
          <cell r="R105">
            <v>2242.9139919999998</v>
          </cell>
          <cell r="S105">
            <v>796.77690399999994</v>
          </cell>
          <cell r="U105">
            <v>1780.855472</v>
          </cell>
          <cell r="V105">
            <v>1272.6085679999999</v>
          </cell>
          <cell r="W105">
            <v>3370.0590000000007</v>
          </cell>
          <cell r="Y105">
            <v>500.14105999999998</v>
          </cell>
          <cell r="Z105">
            <v>267.33684</v>
          </cell>
          <cell r="AB105">
            <v>203.78574</v>
          </cell>
          <cell r="AC105">
            <v>1021.73</v>
          </cell>
          <cell r="AE105">
            <v>876.57500000000005</v>
          </cell>
          <cell r="AI105">
            <v>2962.7607750792645</v>
          </cell>
          <cell r="AL105">
            <v>29339.95</v>
          </cell>
          <cell r="AP105">
            <v>181.20341999999999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  <sheetName val="Лист1"/>
      <sheetName val="год2013"/>
    </sheetNames>
    <sheetDataSet>
      <sheetData sheetId="0"/>
      <sheetData sheetId="1"/>
      <sheetData sheetId="2">
        <row r="51">
          <cell r="L51">
            <v>810.88161044834703</v>
          </cell>
          <cell r="O51">
            <v>239.18504244360003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A23" workbookViewId="0">
      <selection activeCell="F40" sqref="A23:F40"/>
    </sheetView>
  </sheetViews>
  <sheetFormatPr defaultRowHeight="15" x14ac:dyDescent="0.25"/>
  <cols>
    <col min="1" max="1" width="30.7109375" customWidth="1"/>
    <col min="2" max="2" width="20.85546875" customWidth="1"/>
    <col min="3" max="3" width="21.140625" customWidth="1"/>
    <col min="4" max="4" width="19.42578125" customWidth="1"/>
    <col min="5" max="5" width="24.140625" customWidth="1"/>
    <col min="6" max="6" width="18.7109375" customWidth="1"/>
  </cols>
  <sheetData>
    <row r="1" spans="1:7" hidden="1" x14ac:dyDescent="0.25">
      <c r="A1" s="49" t="s">
        <v>71</v>
      </c>
      <c r="B1" s="49"/>
      <c r="C1" s="49"/>
      <c r="D1" s="49"/>
      <c r="E1" s="49"/>
    </row>
    <row r="2" spans="1:7" hidden="1" x14ac:dyDescent="0.25"/>
    <row r="3" spans="1:7" ht="24" hidden="1" x14ac:dyDescent="0.25">
      <c r="A3" s="1" t="s">
        <v>0</v>
      </c>
      <c r="B3" s="1" t="s">
        <v>1</v>
      </c>
      <c r="C3" s="2" t="s">
        <v>72</v>
      </c>
      <c r="D3" s="2" t="s">
        <v>73</v>
      </c>
      <c r="E3" s="2" t="s">
        <v>4</v>
      </c>
    </row>
    <row r="4" spans="1:7" ht="15" hidden="1" customHeight="1" x14ac:dyDescent="0.25">
      <c r="A4" s="8" t="s">
        <v>50</v>
      </c>
      <c r="B4" s="18"/>
      <c r="C4" s="9"/>
      <c r="D4" s="9"/>
      <c r="E4" s="9"/>
    </row>
    <row r="5" spans="1:7" ht="15" hidden="1" customHeight="1" x14ac:dyDescent="0.25">
      <c r="A5" s="9" t="s">
        <v>5</v>
      </c>
      <c r="B5" s="18">
        <v>30</v>
      </c>
      <c r="C5" s="5"/>
      <c r="D5" s="5"/>
      <c r="E5" s="5"/>
    </row>
    <row r="6" spans="1:7" ht="18" hidden="1" customHeight="1" x14ac:dyDescent="0.25">
      <c r="A6" s="4" t="s">
        <v>41</v>
      </c>
      <c r="B6" s="18"/>
      <c r="C6" s="19">
        <f>8022.96+19424.28</f>
        <v>27447.239999999998</v>
      </c>
      <c r="D6" s="5"/>
      <c r="E6" s="6" t="s">
        <v>14</v>
      </c>
    </row>
    <row r="7" spans="1:7" ht="15" hidden="1" customHeight="1" x14ac:dyDescent="0.25">
      <c r="A7" s="4" t="s">
        <v>31</v>
      </c>
      <c r="B7" s="18"/>
      <c r="C7" s="28">
        <f>B31</f>
        <v>267.33684</v>
      </c>
      <c r="D7" s="5"/>
      <c r="E7" s="6" t="s">
        <v>14</v>
      </c>
      <c r="G7" s="7"/>
    </row>
    <row r="8" spans="1:7" ht="22.5" hidden="1" customHeight="1" x14ac:dyDescent="0.25">
      <c r="A8" s="23" t="s">
        <v>67</v>
      </c>
      <c r="B8" s="18" t="s">
        <v>55</v>
      </c>
      <c r="C8" s="28">
        <f>B30</f>
        <v>1906.86022</v>
      </c>
      <c r="D8" s="5"/>
      <c r="E8" s="6" t="s">
        <v>14</v>
      </c>
      <c r="G8" s="15"/>
    </row>
    <row r="9" spans="1:7" ht="15" hidden="1" customHeight="1" x14ac:dyDescent="0.25">
      <c r="A9" s="4" t="s">
        <v>39</v>
      </c>
      <c r="B9" s="18" t="s">
        <v>51</v>
      </c>
      <c r="C9" s="18">
        <v>8272.68</v>
      </c>
      <c r="D9" s="5"/>
      <c r="E9" s="6" t="s">
        <v>14</v>
      </c>
    </row>
    <row r="10" spans="1:7" ht="15" hidden="1" customHeight="1" x14ac:dyDescent="0.25">
      <c r="A10" s="4" t="s">
        <v>6</v>
      </c>
      <c r="B10" s="18" t="s">
        <v>53</v>
      </c>
      <c r="C10" s="18">
        <v>10803.72</v>
      </c>
      <c r="D10" s="5"/>
      <c r="E10" s="6" t="s">
        <v>14</v>
      </c>
    </row>
    <row r="11" spans="1:7" ht="15.75" hidden="1" customHeight="1" x14ac:dyDescent="0.25">
      <c r="A11" s="4" t="s">
        <v>18</v>
      </c>
      <c r="B11" s="18" t="s">
        <v>56</v>
      </c>
      <c r="C11" s="20">
        <f>B32</f>
        <v>876.57500000000005</v>
      </c>
      <c r="D11" s="5"/>
      <c r="E11" s="6" t="s">
        <v>14</v>
      </c>
    </row>
    <row r="12" spans="1:7" ht="15.75" hidden="1" customHeight="1" x14ac:dyDescent="0.25">
      <c r="A12" s="4" t="s">
        <v>57</v>
      </c>
      <c r="B12" s="18"/>
      <c r="C12" s="20">
        <f>B34</f>
        <v>29339.95</v>
      </c>
      <c r="D12" s="5"/>
      <c r="E12" s="6" t="s">
        <v>14</v>
      </c>
    </row>
    <row r="13" spans="1:7" ht="25.5" hidden="1" customHeight="1" x14ac:dyDescent="0.25">
      <c r="A13" s="4" t="s">
        <v>7</v>
      </c>
      <c r="B13" s="18" t="s">
        <v>52</v>
      </c>
      <c r="C13" s="18">
        <v>73348.320000000007</v>
      </c>
      <c r="D13" s="5"/>
      <c r="E13" s="6" t="s">
        <v>14</v>
      </c>
    </row>
    <row r="14" spans="1:7" ht="15" hidden="1" customHeight="1" x14ac:dyDescent="0.25">
      <c r="A14" s="4" t="s">
        <v>8</v>
      </c>
      <c r="B14" s="18"/>
      <c r="C14" s="20">
        <v>4569.72</v>
      </c>
      <c r="D14" s="5"/>
      <c r="E14" s="6" t="s">
        <v>14</v>
      </c>
    </row>
    <row r="15" spans="1:7" ht="15" hidden="1" customHeight="1" x14ac:dyDescent="0.25">
      <c r="A15" s="4" t="s">
        <v>9</v>
      </c>
      <c r="B15" s="18"/>
      <c r="C15" s="18">
        <v>33399.360000000001</v>
      </c>
      <c r="D15" s="5"/>
      <c r="E15" s="6" t="s">
        <v>14</v>
      </c>
    </row>
    <row r="16" spans="1:7" ht="15" hidden="1" customHeight="1" x14ac:dyDescent="0.25">
      <c r="A16" s="4" t="s">
        <v>40</v>
      </c>
      <c r="B16" s="18"/>
      <c r="C16" s="28">
        <f>B29</f>
        <v>2119.9549053025198</v>
      </c>
      <c r="D16" s="5"/>
      <c r="E16" s="6" t="s">
        <v>14</v>
      </c>
    </row>
    <row r="17" spans="1:6" ht="15" hidden="1" customHeight="1" x14ac:dyDescent="0.25">
      <c r="A17" s="4" t="s">
        <v>10</v>
      </c>
      <c r="B17" s="18"/>
      <c r="C17" s="21">
        <f>SUM(C6:C16)</f>
        <v>192351.71696530256</v>
      </c>
      <c r="D17" s="5"/>
      <c r="E17" s="5"/>
    </row>
    <row r="18" spans="1:6" ht="15" hidden="1" customHeight="1" x14ac:dyDescent="0.25">
      <c r="A18" s="4" t="s">
        <v>11</v>
      </c>
      <c r="B18" s="18"/>
      <c r="C18" s="21">
        <f>C17*0.18</f>
        <v>34623.309053754463</v>
      </c>
      <c r="D18" s="5"/>
      <c r="E18" s="5"/>
    </row>
    <row r="19" spans="1:6" ht="15" hidden="1" customHeight="1" x14ac:dyDescent="0.25">
      <c r="A19" s="4" t="s">
        <v>12</v>
      </c>
      <c r="B19" s="18"/>
      <c r="C19" s="21">
        <f>C17+C18</f>
        <v>226975.02601905703</v>
      </c>
      <c r="D19" s="5"/>
      <c r="E19" s="5"/>
    </row>
    <row r="20" spans="1:6" ht="15" hidden="1" customHeight="1" x14ac:dyDescent="0.25">
      <c r="A20" s="3"/>
    </row>
    <row r="21" spans="1:6" ht="15" hidden="1" customHeight="1" x14ac:dyDescent="0.25">
      <c r="A21" s="50"/>
      <c r="B21" s="50"/>
      <c r="C21" s="50"/>
      <c r="D21" s="50"/>
      <c r="E21" s="50"/>
    </row>
    <row r="22" spans="1:6" ht="15" hidden="1" customHeight="1" x14ac:dyDescent="0.25">
      <c r="A22" s="16"/>
      <c r="B22" s="16"/>
      <c r="C22" s="16"/>
      <c r="D22" s="16"/>
      <c r="E22" s="16"/>
    </row>
    <row r="23" spans="1:6" ht="15" customHeight="1" x14ac:dyDescent="0.25">
      <c r="A23" s="51" t="s">
        <v>74</v>
      </c>
      <c r="B23" s="51"/>
      <c r="C23" s="51"/>
      <c r="D23" s="51"/>
      <c r="E23" s="51"/>
      <c r="F23" s="51"/>
    </row>
    <row r="24" spans="1:6" x14ac:dyDescent="0.25">
      <c r="A24" s="51"/>
      <c r="B24" s="51"/>
      <c r="C24" s="51"/>
      <c r="D24" s="51"/>
      <c r="E24" s="51"/>
      <c r="F24" s="51"/>
    </row>
    <row r="25" spans="1:6" x14ac:dyDescent="0.25">
      <c r="A25" s="52"/>
      <c r="B25" s="52"/>
      <c r="C25" s="52"/>
      <c r="D25" s="52"/>
      <c r="E25" s="52"/>
      <c r="F25" s="52"/>
    </row>
    <row r="26" spans="1:6" ht="45" x14ac:dyDescent="0.25">
      <c r="A26" s="44" t="s">
        <v>50</v>
      </c>
      <c r="B26" s="44" t="s">
        <v>75</v>
      </c>
      <c r="C26" s="44" t="s">
        <v>28</v>
      </c>
      <c r="D26" s="44" t="s">
        <v>66</v>
      </c>
      <c r="E26" s="43" t="s">
        <v>36</v>
      </c>
      <c r="F26" s="44" t="s">
        <v>42</v>
      </c>
    </row>
    <row r="27" spans="1:6" ht="45.75" customHeight="1" x14ac:dyDescent="0.25">
      <c r="A27" s="45" t="s">
        <v>15</v>
      </c>
      <c r="B27" s="36">
        <f>[1]год!$H$105+[1]год!$I$226+[1]год!$R$105+[1]год!$S$105+[1]год!$U$105+[1]год!$V$105+[1]год!$W$105</f>
        <v>52994.313812000008</v>
      </c>
      <c r="C27" s="37" t="s">
        <v>29</v>
      </c>
      <c r="D27" s="38">
        <v>73348.320000000007</v>
      </c>
      <c r="E27" s="42" t="s">
        <v>37</v>
      </c>
      <c r="F27" s="39">
        <f>D27-B27</f>
        <v>20354.006187999999</v>
      </c>
    </row>
    <row r="28" spans="1:6" ht="28.5" x14ac:dyDescent="0.25">
      <c r="A28" s="45" t="s">
        <v>16</v>
      </c>
      <c r="B28" s="36">
        <f>[1]год!$J$105+[1]год!$K$105</f>
        <v>5849.9674367200005</v>
      </c>
      <c r="C28" s="37" t="s">
        <v>29</v>
      </c>
      <c r="D28" s="38">
        <v>4569.72</v>
      </c>
      <c r="E28" s="46" t="s">
        <v>58</v>
      </c>
      <c r="F28" s="39">
        <f t="shared" ref="F28:F37" si="0">D28-B28</f>
        <v>-1280.2474367200002</v>
      </c>
    </row>
    <row r="29" spans="1:6" x14ac:dyDescent="0.25">
      <c r="A29" s="45" t="s">
        <v>17</v>
      </c>
      <c r="B29" s="36">
        <f>[1]год!$N$105+[1]год!$O$105</f>
        <v>2119.9549053025198</v>
      </c>
      <c r="C29" s="37"/>
      <c r="D29" s="36">
        <f>B29</f>
        <v>2119.9549053025198</v>
      </c>
      <c r="E29" s="46"/>
      <c r="F29" s="39">
        <f t="shared" si="0"/>
        <v>0</v>
      </c>
    </row>
    <row r="30" spans="1:6" ht="42.75" x14ac:dyDescent="0.25">
      <c r="A30" s="47" t="s">
        <v>67</v>
      </c>
      <c r="B30" s="36">
        <f>[1]год!$Y$105+[1]год!$AB$105+[1]год!$AC$105+[1]год!$AP$105</f>
        <v>1906.86022</v>
      </c>
      <c r="C30" s="37" t="s">
        <v>43</v>
      </c>
      <c r="D30" s="36">
        <f>B30</f>
        <v>1906.86022</v>
      </c>
      <c r="E30" s="46"/>
      <c r="F30" s="39">
        <f t="shared" si="0"/>
        <v>0</v>
      </c>
    </row>
    <row r="31" spans="1:6" ht="28.5" x14ac:dyDescent="0.25">
      <c r="A31" s="47" t="s">
        <v>68</v>
      </c>
      <c r="B31" s="36">
        <f>[1]год!$Z$105</f>
        <v>267.33684</v>
      </c>
      <c r="C31" s="37" t="s">
        <v>44</v>
      </c>
      <c r="D31" s="36">
        <f>B31</f>
        <v>267.33684</v>
      </c>
      <c r="E31" s="46"/>
      <c r="F31" s="39">
        <f t="shared" si="0"/>
        <v>0</v>
      </c>
    </row>
    <row r="32" spans="1:6" x14ac:dyDescent="0.25">
      <c r="A32" s="47" t="s">
        <v>18</v>
      </c>
      <c r="B32" s="36">
        <f>[1]год!$AE$105</f>
        <v>876.57500000000005</v>
      </c>
      <c r="C32" s="37" t="s">
        <v>33</v>
      </c>
      <c r="D32" s="36">
        <f>B32</f>
        <v>876.57500000000005</v>
      </c>
      <c r="E32" s="46"/>
      <c r="F32" s="39">
        <f t="shared" si="0"/>
        <v>0</v>
      </c>
    </row>
    <row r="33" spans="1:6" ht="41.25" customHeight="1" x14ac:dyDescent="0.25">
      <c r="A33" s="47" t="s">
        <v>19</v>
      </c>
      <c r="B33" s="48">
        <f>[1]год!$AI$105</f>
        <v>2962.7607750792645</v>
      </c>
      <c r="C33" s="37" t="s">
        <v>45</v>
      </c>
      <c r="D33" s="38">
        <v>10803.72</v>
      </c>
      <c r="E33" s="46" t="s">
        <v>37</v>
      </c>
      <c r="F33" s="39">
        <f t="shared" si="0"/>
        <v>7840.9592249207344</v>
      </c>
    </row>
    <row r="34" spans="1:6" x14ac:dyDescent="0.25">
      <c r="A34" s="47" t="s">
        <v>57</v>
      </c>
      <c r="B34" s="36">
        <f>[1]год!$AL$105</f>
        <v>29339.95</v>
      </c>
      <c r="C34" s="37" t="s">
        <v>32</v>
      </c>
      <c r="D34" s="40">
        <f>B34</f>
        <v>29339.95</v>
      </c>
      <c r="E34" s="46"/>
      <c r="F34" s="39">
        <f t="shared" si="0"/>
        <v>0</v>
      </c>
    </row>
    <row r="35" spans="1:6" x14ac:dyDescent="0.25">
      <c r="A35" s="47" t="s">
        <v>20</v>
      </c>
      <c r="B35" s="36">
        <f>D35</f>
        <v>8272.68</v>
      </c>
      <c r="C35" s="37" t="s">
        <v>30</v>
      </c>
      <c r="D35" s="38">
        <v>8272.68</v>
      </c>
      <c r="E35" s="46"/>
      <c r="F35" s="39">
        <f t="shared" si="0"/>
        <v>0</v>
      </c>
    </row>
    <row r="36" spans="1:6" ht="25.5" customHeight="1" x14ac:dyDescent="0.25">
      <c r="A36" s="45" t="s">
        <v>69</v>
      </c>
      <c r="B36" s="36">
        <f>D36</f>
        <v>27447.239999999998</v>
      </c>
      <c r="C36" s="37" t="s">
        <v>29</v>
      </c>
      <c r="D36" s="38">
        <f>C6</f>
        <v>27447.239999999998</v>
      </c>
      <c r="E36" s="46"/>
      <c r="F36" s="39">
        <f t="shared" si="0"/>
        <v>0</v>
      </c>
    </row>
    <row r="37" spans="1:6" ht="28.5" x14ac:dyDescent="0.25">
      <c r="A37" s="45" t="s">
        <v>70</v>
      </c>
      <c r="B37" s="36">
        <f>D37</f>
        <v>33399.360000000001</v>
      </c>
      <c r="C37" s="37" t="s">
        <v>29</v>
      </c>
      <c r="D37" s="38">
        <v>33399.360000000001</v>
      </c>
      <c r="E37" s="46"/>
      <c r="F37" s="39">
        <f t="shared" si="0"/>
        <v>0</v>
      </c>
    </row>
    <row r="38" spans="1:6" x14ac:dyDescent="0.25">
      <c r="A38" s="42" t="s">
        <v>23</v>
      </c>
      <c r="B38" s="36">
        <f>B27+B28+B29+B30+B31+B32+B33+B34+B35+B36+B37</f>
        <v>165436.99898910179</v>
      </c>
      <c r="C38" s="38"/>
      <c r="D38" s="40">
        <f>SUM(D27:D37)</f>
        <v>192351.71696530253</v>
      </c>
      <c r="E38" s="46"/>
      <c r="F38" s="41"/>
    </row>
    <row r="39" spans="1:6" x14ac:dyDescent="0.25">
      <c r="A39" s="42" t="s">
        <v>24</v>
      </c>
      <c r="B39" s="36">
        <f>B38*0.18</f>
        <v>29778.659818038323</v>
      </c>
      <c r="C39" s="38"/>
      <c r="D39" s="40">
        <f>D38*0.18</f>
        <v>34623.309053754456</v>
      </c>
      <c r="E39" s="46"/>
      <c r="F39" s="41"/>
    </row>
    <row r="40" spans="1:6" x14ac:dyDescent="0.25">
      <c r="A40" s="42" t="s">
        <v>25</v>
      </c>
      <c r="B40" s="36">
        <f>B38+B39</f>
        <v>195215.65880714011</v>
      </c>
      <c r="C40" s="38"/>
      <c r="D40" s="40">
        <f>D38+D39</f>
        <v>226975.026019057</v>
      </c>
      <c r="E40" s="46"/>
      <c r="F40" s="41"/>
    </row>
    <row r="41" spans="1:6" x14ac:dyDescent="0.25">
      <c r="A41" s="10"/>
      <c r="B41" s="10"/>
    </row>
    <row r="42" spans="1:6" x14ac:dyDescent="0.25">
      <c r="A42" s="10"/>
      <c r="B42" s="10"/>
    </row>
    <row r="43" spans="1:6" x14ac:dyDescent="0.25">
      <c r="A43" s="10"/>
      <c r="B43" s="10"/>
    </row>
    <row r="44" spans="1:6" x14ac:dyDescent="0.25">
      <c r="A44" s="10"/>
      <c r="B44" s="10"/>
    </row>
    <row r="45" spans="1:6" x14ac:dyDescent="0.25">
      <c r="A45" s="10"/>
      <c r="B45" s="10"/>
    </row>
    <row r="46" spans="1:6" x14ac:dyDescent="0.25">
      <c r="A46" s="10"/>
      <c r="B46" s="10"/>
    </row>
    <row r="47" spans="1:6" x14ac:dyDescent="0.25">
      <c r="A47" s="10"/>
      <c r="B47" s="10"/>
    </row>
    <row r="48" spans="1:6" x14ac:dyDescent="0.25">
      <c r="A48" s="10"/>
      <c r="B48" s="10"/>
    </row>
    <row r="49" spans="1:2" x14ac:dyDescent="0.25">
      <c r="A49" s="10"/>
      <c r="B49" s="10"/>
    </row>
    <row r="50" spans="1:2" x14ac:dyDescent="0.25">
      <c r="A50" s="10"/>
      <c r="B50" s="10"/>
    </row>
    <row r="51" spans="1:2" x14ac:dyDescent="0.25">
      <c r="A51" s="10"/>
      <c r="B51" s="10"/>
    </row>
    <row r="52" spans="1:2" x14ac:dyDescent="0.25">
      <c r="A52" s="10"/>
      <c r="B52" s="10"/>
    </row>
    <row r="53" spans="1:2" x14ac:dyDescent="0.25">
      <c r="A53" s="10"/>
      <c r="B53" s="10"/>
    </row>
    <row r="54" spans="1:2" x14ac:dyDescent="0.25">
      <c r="A54" s="10"/>
      <c r="B54" s="10"/>
    </row>
  </sheetData>
  <mergeCells count="3">
    <mergeCell ref="A1:E1"/>
    <mergeCell ref="A21:E21"/>
    <mergeCell ref="A23:F2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16" workbookViewId="0">
      <selection activeCell="E25" sqref="E25"/>
    </sheetView>
  </sheetViews>
  <sheetFormatPr defaultRowHeight="15" x14ac:dyDescent="0.25"/>
  <cols>
    <col min="1" max="1" width="39.5703125" customWidth="1"/>
    <col min="2" max="2" width="14.140625" customWidth="1"/>
    <col min="3" max="3" width="13.5703125" customWidth="1"/>
    <col min="4" max="4" width="14.42578125" customWidth="1"/>
    <col min="5" max="5" width="18" customWidth="1"/>
  </cols>
  <sheetData>
    <row r="1" spans="1:5" x14ac:dyDescent="0.25">
      <c r="A1" s="49" t="s">
        <v>46</v>
      </c>
      <c r="B1" s="49"/>
      <c r="C1" s="49"/>
      <c r="D1" s="49"/>
      <c r="E1" s="49"/>
    </row>
    <row r="3" spans="1:5" ht="15" customHeight="1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</row>
    <row r="4" spans="1:5" ht="15" customHeight="1" x14ac:dyDescent="0.25">
      <c r="A4" s="8" t="s">
        <v>50</v>
      </c>
      <c r="B4" s="18"/>
      <c r="C4" s="9"/>
      <c r="D4" s="9"/>
      <c r="E4" s="9"/>
    </row>
    <row r="5" spans="1:5" ht="15" customHeight="1" x14ac:dyDescent="0.25">
      <c r="A5" s="9" t="s">
        <v>5</v>
      </c>
      <c r="B5" s="18">
        <v>30</v>
      </c>
      <c r="C5" s="5"/>
      <c r="D5" s="5"/>
      <c r="E5" s="5"/>
    </row>
    <row r="6" spans="1:5" ht="15" customHeight="1" x14ac:dyDescent="0.25">
      <c r="A6" s="4" t="s">
        <v>41</v>
      </c>
      <c r="B6" s="18"/>
      <c r="C6" s="19">
        <v>27447.239999999998</v>
      </c>
      <c r="D6" s="5"/>
      <c r="E6" s="6" t="s">
        <v>26</v>
      </c>
    </row>
    <row r="7" spans="1:5" ht="15" customHeight="1" x14ac:dyDescent="0.25">
      <c r="A7" s="4" t="s">
        <v>31</v>
      </c>
      <c r="B7" s="18"/>
      <c r="C7" s="28"/>
      <c r="D7" s="5"/>
      <c r="E7" s="6" t="s">
        <v>26</v>
      </c>
    </row>
    <row r="8" spans="1:5" ht="15" customHeight="1" x14ac:dyDescent="0.25">
      <c r="A8" s="23" t="s">
        <v>54</v>
      </c>
      <c r="B8" s="18"/>
      <c r="C8" s="28">
        <f>D28</f>
        <v>22322.09532</v>
      </c>
      <c r="D8" s="5"/>
      <c r="E8" s="6" t="s">
        <v>26</v>
      </c>
    </row>
    <row r="9" spans="1:5" ht="15" customHeight="1" x14ac:dyDescent="0.25">
      <c r="A9" s="4" t="s">
        <v>39</v>
      </c>
      <c r="B9" s="18" t="s">
        <v>51</v>
      </c>
      <c r="C9" s="18">
        <v>8272.68</v>
      </c>
      <c r="D9" s="5"/>
      <c r="E9" s="6" t="s">
        <v>26</v>
      </c>
    </row>
    <row r="10" spans="1:5" ht="15" customHeight="1" x14ac:dyDescent="0.25">
      <c r="A10" s="4" t="s">
        <v>6</v>
      </c>
      <c r="B10" s="18" t="s">
        <v>53</v>
      </c>
      <c r="C10" s="18">
        <v>10803.72</v>
      </c>
      <c r="D10" s="5"/>
      <c r="E10" s="6" t="s">
        <v>26</v>
      </c>
    </row>
    <row r="11" spans="1:5" ht="15" customHeight="1" x14ac:dyDescent="0.25">
      <c r="A11" s="30" t="s">
        <v>61</v>
      </c>
      <c r="B11" s="31"/>
      <c r="C11" s="14">
        <v>805.47</v>
      </c>
      <c r="D11" s="31"/>
      <c r="E11" s="6" t="s">
        <v>26</v>
      </c>
    </row>
    <row r="12" spans="1:5" ht="15" customHeight="1" x14ac:dyDescent="0.25">
      <c r="A12" s="4" t="s">
        <v>27</v>
      </c>
      <c r="B12" s="18"/>
      <c r="C12" s="20">
        <f>D31</f>
        <v>8529.0849535447869</v>
      </c>
      <c r="D12" s="5"/>
      <c r="E12" s="6" t="s">
        <v>26</v>
      </c>
    </row>
    <row r="13" spans="1:5" ht="15" customHeight="1" x14ac:dyDescent="0.25">
      <c r="A13" s="4" t="s">
        <v>7</v>
      </c>
      <c r="B13" s="18" t="s">
        <v>52</v>
      </c>
      <c r="C13" s="18">
        <v>73348.320000000007</v>
      </c>
      <c r="D13" s="5"/>
      <c r="E13" s="6" t="s">
        <v>26</v>
      </c>
    </row>
    <row r="14" spans="1:5" ht="15" customHeight="1" x14ac:dyDescent="0.25">
      <c r="A14" s="4" t="s">
        <v>8</v>
      </c>
      <c r="B14" s="18"/>
      <c r="C14" s="20">
        <v>4569.72</v>
      </c>
      <c r="D14" s="5"/>
      <c r="E14" s="6" t="s">
        <v>26</v>
      </c>
    </row>
    <row r="15" spans="1:5" ht="15" customHeight="1" x14ac:dyDescent="0.25">
      <c r="A15" s="4" t="s">
        <v>9</v>
      </c>
      <c r="B15" s="18"/>
      <c r="C15" s="18">
        <v>33399.360000000001</v>
      </c>
      <c r="D15" s="5"/>
      <c r="E15" s="6" t="s">
        <v>26</v>
      </c>
    </row>
    <row r="16" spans="1:5" ht="15" customHeight="1" x14ac:dyDescent="0.25">
      <c r="A16" s="4" t="s">
        <v>40</v>
      </c>
      <c r="B16" s="18"/>
      <c r="C16" s="28">
        <v>2119.9549053025198</v>
      </c>
      <c r="D16" s="5"/>
      <c r="E16" s="6" t="s">
        <v>26</v>
      </c>
    </row>
    <row r="17" spans="1:6" ht="15" customHeight="1" x14ac:dyDescent="0.25">
      <c r="A17" s="4" t="s">
        <v>10</v>
      </c>
      <c r="B17" s="18"/>
      <c r="C17" s="21">
        <f>SUM(C6:C16)</f>
        <v>191617.64517884734</v>
      </c>
      <c r="D17" s="5"/>
      <c r="E17" s="6" t="s">
        <v>26</v>
      </c>
    </row>
    <row r="18" spans="1:6" ht="15" customHeight="1" x14ac:dyDescent="0.25">
      <c r="A18" s="4" t="s">
        <v>11</v>
      </c>
      <c r="B18" s="18"/>
      <c r="C18" s="21">
        <f>C17*0.18</f>
        <v>34491.176132192522</v>
      </c>
      <c r="D18" s="5"/>
      <c r="E18" s="6" t="s">
        <v>26</v>
      </c>
    </row>
    <row r="19" spans="1:6" ht="15" customHeight="1" x14ac:dyDescent="0.25">
      <c r="A19" s="4" t="s">
        <v>12</v>
      </c>
      <c r="B19" s="18"/>
      <c r="C19" s="21">
        <f>C17+C18</f>
        <v>226108.82131103985</v>
      </c>
      <c r="D19" s="5"/>
      <c r="E19" s="5"/>
    </row>
    <row r="21" spans="1:6" x14ac:dyDescent="0.25">
      <c r="A21" s="53" t="s">
        <v>49</v>
      </c>
      <c r="B21" s="53"/>
      <c r="C21" s="53"/>
      <c r="D21" s="53"/>
      <c r="E21" s="53"/>
      <c r="F21" s="53"/>
    </row>
    <row r="22" spans="1:6" x14ac:dyDescent="0.25">
      <c r="A22" s="53"/>
      <c r="B22" s="53"/>
      <c r="C22" s="53"/>
      <c r="D22" s="53"/>
      <c r="E22" s="53"/>
      <c r="F22" s="53"/>
    </row>
    <row r="23" spans="1:6" x14ac:dyDescent="0.25">
      <c r="A23" s="53"/>
      <c r="B23" s="53"/>
      <c r="C23" s="53"/>
      <c r="D23" s="53"/>
      <c r="E23" s="53"/>
      <c r="F23" s="53"/>
    </row>
    <row r="24" spans="1:6" ht="34.5" x14ac:dyDescent="0.25">
      <c r="A24" s="27" t="s">
        <v>50</v>
      </c>
      <c r="B24" s="11" t="s">
        <v>34</v>
      </c>
      <c r="C24" s="12" t="s">
        <v>28</v>
      </c>
      <c r="D24" s="11" t="s">
        <v>35</v>
      </c>
      <c r="E24" s="13" t="s">
        <v>36</v>
      </c>
      <c r="F24" s="25" t="s">
        <v>42</v>
      </c>
    </row>
    <row r="25" spans="1:6" ht="34.5" x14ac:dyDescent="0.25">
      <c r="A25" s="22" t="s">
        <v>15</v>
      </c>
      <c r="B25" s="28">
        <v>67812.371982749653</v>
      </c>
      <c r="C25" s="14" t="s">
        <v>29</v>
      </c>
      <c r="D25" s="18">
        <v>73348.320000000007</v>
      </c>
      <c r="E25" s="32" t="s">
        <v>37</v>
      </c>
      <c r="F25" s="26">
        <f>D25-B25</f>
        <v>5535.9480172503536</v>
      </c>
    </row>
    <row r="26" spans="1:6" x14ac:dyDescent="0.25">
      <c r="A26" s="22" t="s">
        <v>16</v>
      </c>
      <c r="B26" s="28">
        <f>D26</f>
        <v>4569.72</v>
      </c>
      <c r="C26" s="14" t="s">
        <v>29</v>
      </c>
      <c r="D26" s="18">
        <v>4569.72</v>
      </c>
      <c r="E26" s="33"/>
      <c r="F26" s="26">
        <f t="shared" ref="F26:F34" si="0">D26-B26</f>
        <v>0</v>
      </c>
    </row>
    <row r="27" spans="1:6" x14ac:dyDescent="0.25">
      <c r="A27" s="22" t="s">
        <v>17</v>
      </c>
      <c r="B27" s="28">
        <v>2119.9549053025198</v>
      </c>
      <c r="C27" s="14"/>
      <c r="D27" s="28">
        <v>2119.9549053025198</v>
      </c>
      <c r="E27" s="33"/>
      <c r="F27" s="26">
        <f t="shared" si="0"/>
        <v>0</v>
      </c>
    </row>
    <row r="28" spans="1:6" ht="25.5" x14ac:dyDescent="0.25">
      <c r="A28" s="23" t="s">
        <v>54</v>
      </c>
      <c r="B28" s="28">
        <v>22322.09532</v>
      </c>
      <c r="C28" s="14" t="s">
        <v>43</v>
      </c>
      <c r="D28" s="28">
        <f>B28</f>
        <v>22322.09532</v>
      </c>
      <c r="E28" s="33"/>
      <c r="F28" s="26">
        <f t="shared" si="0"/>
        <v>0</v>
      </c>
    </row>
    <row r="29" spans="1:6" x14ac:dyDescent="0.25">
      <c r="A29" s="23" t="s">
        <v>47</v>
      </c>
      <c r="B29" s="28">
        <v>805.47</v>
      </c>
      <c r="C29" s="14" t="s">
        <v>33</v>
      </c>
      <c r="D29" s="28">
        <f>B29</f>
        <v>805.47</v>
      </c>
      <c r="E29" s="33"/>
      <c r="F29" s="26">
        <f t="shared" si="0"/>
        <v>0</v>
      </c>
    </row>
    <row r="30" spans="1:6" ht="22.5" x14ac:dyDescent="0.25">
      <c r="A30" s="23" t="s">
        <v>19</v>
      </c>
      <c r="B30" s="29">
        <v>12064.731660847203</v>
      </c>
      <c r="C30" s="14" t="s">
        <v>45</v>
      </c>
      <c r="D30" s="18">
        <v>10803.72</v>
      </c>
      <c r="E30" s="33" t="s">
        <v>60</v>
      </c>
      <c r="F30" s="26">
        <f t="shared" si="0"/>
        <v>-1261.0116608472035</v>
      </c>
    </row>
    <row r="31" spans="1:6" x14ac:dyDescent="0.25">
      <c r="A31" s="23" t="s">
        <v>27</v>
      </c>
      <c r="B31" s="28">
        <v>8529.0849535447869</v>
      </c>
      <c r="C31" s="14" t="s">
        <v>32</v>
      </c>
      <c r="D31" s="20">
        <f>B31</f>
        <v>8529.0849535447869</v>
      </c>
      <c r="E31" s="33"/>
      <c r="F31" s="26">
        <f t="shared" si="0"/>
        <v>0</v>
      </c>
    </row>
    <row r="32" spans="1:6" ht="22.5" x14ac:dyDescent="0.25">
      <c r="A32" s="23" t="s">
        <v>20</v>
      </c>
      <c r="B32" s="28">
        <v>4481.3005956959996</v>
      </c>
      <c r="C32" s="14" t="s">
        <v>30</v>
      </c>
      <c r="D32" s="18">
        <v>8272.68</v>
      </c>
      <c r="E32" s="33" t="s">
        <v>59</v>
      </c>
      <c r="F32" s="26">
        <f t="shared" si="0"/>
        <v>3791.3794043040007</v>
      </c>
    </row>
    <row r="33" spans="1:6" ht="34.5" x14ac:dyDescent="0.25">
      <c r="A33" s="24" t="s">
        <v>21</v>
      </c>
      <c r="B33" s="28">
        <v>23949.221254290715</v>
      </c>
      <c r="C33" s="14" t="s">
        <v>29</v>
      </c>
      <c r="D33" s="18">
        <v>27447.239999999998</v>
      </c>
      <c r="E33" s="32" t="s">
        <v>37</v>
      </c>
      <c r="F33" s="26">
        <f t="shared" si="0"/>
        <v>3498.0187457092834</v>
      </c>
    </row>
    <row r="34" spans="1:6" x14ac:dyDescent="0.25">
      <c r="A34" s="22" t="s">
        <v>22</v>
      </c>
      <c r="B34" s="28">
        <f>D34</f>
        <v>33399.360000000001</v>
      </c>
      <c r="C34" s="14" t="s">
        <v>29</v>
      </c>
      <c r="D34" s="18">
        <v>33399.360000000001</v>
      </c>
      <c r="E34" s="33"/>
      <c r="F34" s="26">
        <f t="shared" si="0"/>
        <v>0</v>
      </c>
    </row>
    <row r="35" spans="1:6" x14ac:dyDescent="0.25">
      <c r="A35" s="13" t="s">
        <v>23</v>
      </c>
      <c r="B35" s="28">
        <f>SUM(B25:B34)</f>
        <v>180053.3106724309</v>
      </c>
      <c r="C35" s="18"/>
      <c r="D35" s="20">
        <f>SUM(D25:D34)</f>
        <v>191617.64517884731</v>
      </c>
      <c r="E35" s="33"/>
      <c r="F35" s="17"/>
    </row>
    <row r="36" spans="1:6" x14ac:dyDescent="0.25">
      <c r="A36" s="13" t="s">
        <v>24</v>
      </c>
      <c r="B36" s="28">
        <f>B35*0.18</f>
        <v>32409.595921037562</v>
      </c>
      <c r="C36" s="18"/>
      <c r="D36" s="20">
        <f>D35*0.18</f>
        <v>34491.176132192515</v>
      </c>
      <c r="E36" s="33"/>
      <c r="F36" s="17"/>
    </row>
    <row r="37" spans="1:6" x14ac:dyDescent="0.25">
      <c r="A37" s="13" t="s">
        <v>25</v>
      </c>
      <c r="B37" s="28">
        <f>B35+B36</f>
        <v>212462.90659346848</v>
      </c>
      <c r="C37" s="18"/>
      <c r="D37" s="20">
        <f>D35+D36</f>
        <v>226108.82131103982</v>
      </c>
      <c r="E37" s="33"/>
      <c r="F37" s="17"/>
    </row>
    <row r="38" spans="1:6" x14ac:dyDescent="0.25">
      <c r="A38" s="10"/>
      <c r="B38" s="10"/>
    </row>
    <row r="39" spans="1:6" x14ac:dyDescent="0.25">
      <c r="A39" s="10"/>
      <c r="B39" s="10"/>
    </row>
    <row r="40" spans="1:6" x14ac:dyDescent="0.25">
      <c r="A40" s="10"/>
      <c r="B40" s="10"/>
    </row>
    <row r="41" spans="1:6" x14ac:dyDescent="0.25">
      <c r="A41" s="10"/>
      <c r="B41" s="10"/>
    </row>
    <row r="42" spans="1:6" x14ac:dyDescent="0.25">
      <c r="A42" s="10"/>
      <c r="B42" s="10"/>
    </row>
    <row r="43" spans="1:6" x14ac:dyDescent="0.25">
      <c r="A43" s="10"/>
      <c r="B43" s="10"/>
    </row>
    <row r="44" spans="1:6" x14ac:dyDescent="0.25">
      <c r="A44" s="10"/>
      <c r="B44" s="10"/>
    </row>
    <row r="45" spans="1:6" x14ac:dyDescent="0.25">
      <c r="A45" s="10"/>
      <c r="B45" s="10"/>
    </row>
    <row r="46" spans="1:6" x14ac:dyDescent="0.25">
      <c r="A46" s="10"/>
      <c r="B46" s="10"/>
    </row>
    <row r="47" spans="1:6" x14ac:dyDescent="0.25">
      <c r="A47" s="10"/>
      <c r="B47" s="10"/>
    </row>
    <row r="48" spans="1:6" x14ac:dyDescent="0.25">
      <c r="A48" s="10"/>
      <c r="B48" s="10"/>
    </row>
    <row r="49" spans="1:2" x14ac:dyDescent="0.25">
      <c r="A49" s="10"/>
      <c r="B49" s="10"/>
    </row>
    <row r="50" spans="1:2" x14ac:dyDescent="0.25">
      <c r="A50" s="10"/>
      <c r="B50" s="10"/>
    </row>
    <row r="51" spans="1:2" x14ac:dyDescent="0.25">
      <c r="A51" s="10"/>
      <c r="B51" s="10"/>
    </row>
    <row r="52" spans="1:2" x14ac:dyDescent="0.25">
      <c r="A52" s="10"/>
      <c r="B52" s="10"/>
    </row>
    <row r="53" spans="1:2" x14ac:dyDescent="0.25">
      <c r="A53" s="10"/>
      <c r="B53" s="10"/>
    </row>
  </sheetData>
  <mergeCells count="2">
    <mergeCell ref="A1:E1"/>
    <mergeCell ref="A21:F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3" workbookViewId="0">
      <selection activeCell="D42" sqref="D42"/>
    </sheetView>
  </sheetViews>
  <sheetFormatPr defaultRowHeight="15" x14ac:dyDescent="0.25"/>
  <cols>
    <col min="1" max="1" width="32.7109375" customWidth="1"/>
    <col min="2" max="2" width="11.7109375" customWidth="1"/>
    <col min="3" max="3" width="16" customWidth="1"/>
    <col min="4" max="4" width="12" customWidth="1"/>
    <col min="5" max="5" width="23.28515625" customWidth="1"/>
  </cols>
  <sheetData>
    <row r="1" spans="1:5" x14ac:dyDescent="0.25">
      <c r="A1" s="49" t="s">
        <v>38</v>
      </c>
      <c r="B1" s="49"/>
      <c r="C1" s="49"/>
      <c r="D1" s="49"/>
      <c r="E1" s="49"/>
    </row>
    <row r="3" spans="1:5" ht="36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</row>
    <row r="4" spans="1:5" x14ac:dyDescent="0.25">
      <c r="A4" s="8" t="s">
        <v>50</v>
      </c>
      <c r="B4" s="18"/>
      <c r="C4" s="9"/>
      <c r="D4" s="9"/>
      <c r="E4" s="9"/>
    </row>
    <row r="5" spans="1:5" x14ac:dyDescent="0.25">
      <c r="A5" s="9" t="s">
        <v>5</v>
      </c>
      <c r="B5" s="18">
        <v>30</v>
      </c>
      <c r="C5" s="5"/>
      <c r="D5" s="5"/>
      <c r="E5" s="5"/>
    </row>
    <row r="6" spans="1:5" x14ac:dyDescent="0.25">
      <c r="A6" s="4" t="s">
        <v>41</v>
      </c>
      <c r="B6" s="18"/>
      <c r="C6" s="19">
        <f>8629.44+20777.04</f>
        <v>29406.480000000003</v>
      </c>
      <c r="D6" s="5"/>
      <c r="E6" s="6" t="s">
        <v>13</v>
      </c>
    </row>
    <row r="7" spans="1:5" x14ac:dyDescent="0.25">
      <c r="A7" s="4" t="s">
        <v>63</v>
      </c>
      <c r="B7" s="18"/>
      <c r="C7" s="28">
        <v>8173.39</v>
      </c>
      <c r="D7" s="5"/>
      <c r="E7" s="6"/>
    </row>
    <row r="8" spans="1:5" ht="25.5" x14ac:dyDescent="0.25">
      <c r="A8" s="23" t="s">
        <v>54</v>
      </c>
      <c r="B8" s="34" t="s">
        <v>62</v>
      </c>
      <c r="C8" s="28">
        <f>B28</f>
        <v>6418.04</v>
      </c>
      <c r="D8" s="5"/>
      <c r="E8" s="6" t="s">
        <v>13</v>
      </c>
    </row>
    <row r="9" spans="1:5" x14ac:dyDescent="0.25">
      <c r="A9" s="4" t="s">
        <v>39</v>
      </c>
      <c r="B9" s="18" t="s">
        <v>51</v>
      </c>
      <c r="C9" s="18">
        <v>9905.76</v>
      </c>
      <c r="D9" s="5"/>
      <c r="E9" s="6" t="s">
        <v>13</v>
      </c>
    </row>
    <row r="10" spans="1:5" x14ac:dyDescent="0.25">
      <c r="A10" s="4" t="s">
        <v>6</v>
      </c>
      <c r="B10" s="18" t="s">
        <v>53</v>
      </c>
      <c r="C10" s="18">
        <v>11656.8</v>
      </c>
      <c r="D10" s="5"/>
      <c r="E10" s="6" t="s">
        <v>13</v>
      </c>
    </row>
    <row r="11" spans="1:5" x14ac:dyDescent="0.25">
      <c r="A11" s="30" t="s">
        <v>48</v>
      </c>
      <c r="B11" s="28" t="s">
        <v>65</v>
      </c>
      <c r="C11" s="14">
        <v>8020.66</v>
      </c>
      <c r="D11" s="31"/>
      <c r="E11" s="6"/>
    </row>
    <row r="12" spans="1:5" x14ac:dyDescent="0.25">
      <c r="A12" s="4" t="s">
        <v>27</v>
      </c>
      <c r="B12" s="18"/>
      <c r="C12" s="20">
        <f>B31</f>
        <v>3558.01</v>
      </c>
      <c r="D12" s="5"/>
      <c r="E12" s="6"/>
    </row>
    <row r="13" spans="1:5" ht="26.25" x14ac:dyDescent="0.25">
      <c r="A13" s="4" t="s">
        <v>7</v>
      </c>
      <c r="B13" s="18" t="s">
        <v>52</v>
      </c>
      <c r="C13" s="18">
        <v>78815.520000000004</v>
      </c>
      <c r="D13" s="5"/>
      <c r="E13" s="6" t="s">
        <v>13</v>
      </c>
    </row>
    <row r="14" spans="1:5" x14ac:dyDescent="0.25">
      <c r="A14" s="4" t="s">
        <v>8</v>
      </c>
      <c r="B14" s="18"/>
      <c r="C14" s="20">
        <v>4074.96</v>
      </c>
      <c r="D14" s="5"/>
      <c r="E14" s="6" t="s">
        <v>13</v>
      </c>
    </row>
    <row r="15" spans="1:5" x14ac:dyDescent="0.25">
      <c r="A15" s="4" t="s">
        <v>9</v>
      </c>
      <c r="B15" s="18"/>
      <c r="C15" s="18">
        <v>36745.56</v>
      </c>
      <c r="D15" s="5"/>
      <c r="E15" s="6" t="s">
        <v>13</v>
      </c>
    </row>
    <row r="16" spans="1:5" x14ac:dyDescent="0.25">
      <c r="A16" s="4" t="s">
        <v>40</v>
      </c>
      <c r="B16" s="18"/>
      <c r="C16" s="28">
        <f>B27</f>
        <v>1050.0666528919471</v>
      </c>
      <c r="D16" s="5"/>
      <c r="E16" s="6" t="s">
        <v>13</v>
      </c>
    </row>
    <row r="17" spans="1:6" x14ac:dyDescent="0.25">
      <c r="A17" s="4" t="s">
        <v>10</v>
      </c>
      <c r="B17" s="18"/>
      <c r="C17" s="21">
        <f>SUM(C6:C16)</f>
        <v>197825.24665289195</v>
      </c>
      <c r="D17" s="5"/>
      <c r="E17" s="6"/>
    </row>
    <row r="18" spans="1:6" x14ac:dyDescent="0.25">
      <c r="A18" s="4" t="s">
        <v>11</v>
      </c>
      <c r="B18" s="18"/>
      <c r="C18" s="21">
        <f>C17*0.18</f>
        <v>35608.544397520549</v>
      </c>
      <c r="D18" s="5"/>
      <c r="E18" s="6"/>
    </row>
    <row r="19" spans="1:6" x14ac:dyDescent="0.25">
      <c r="A19" s="4" t="s">
        <v>12</v>
      </c>
      <c r="B19" s="18"/>
      <c r="C19" s="21">
        <f>C17+C18</f>
        <v>233433.79105041249</v>
      </c>
      <c r="D19" s="5"/>
      <c r="E19" s="5"/>
    </row>
    <row r="21" spans="1:6" x14ac:dyDescent="0.25">
      <c r="A21" s="53" t="s">
        <v>49</v>
      </c>
      <c r="B21" s="53"/>
      <c r="C21" s="53"/>
      <c r="D21" s="53"/>
      <c r="E21" s="53"/>
      <c r="F21" s="53"/>
    </row>
    <row r="22" spans="1:6" x14ac:dyDescent="0.25">
      <c r="A22" s="53"/>
      <c r="B22" s="53"/>
      <c r="C22" s="53"/>
      <c r="D22" s="53"/>
      <c r="E22" s="53"/>
      <c r="F22" s="53"/>
    </row>
    <row r="23" spans="1:6" x14ac:dyDescent="0.25">
      <c r="A23" s="53"/>
      <c r="B23" s="53"/>
      <c r="C23" s="53"/>
      <c r="D23" s="53"/>
      <c r="E23" s="53"/>
      <c r="F23" s="53"/>
    </row>
    <row r="24" spans="1:6" ht="34.5" x14ac:dyDescent="0.25">
      <c r="A24" s="27" t="s">
        <v>50</v>
      </c>
      <c r="B24" s="11" t="s">
        <v>34</v>
      </c>
      <c r="C24" s="12" t="s">
        <v>28</v>
      </c>
      <c r="D24" s="11" t="s">
        <v>35</v>
      </c>
      <c r="E24" s="13" t="s">
        <v>36</v>
      </c>
      <c r="F24" s="25" t="s">
        <v>42</v>
      </c>
    </row>
    <row r="25" spans="1:6" ht="34.5" x14ac:dyDescent="0.25">
      <c r="A25" s="22" t="s">
        <v>15</v>
      </c>
      <c r="B25" s="28">
        <v>60879.705000000002</v>
      </c>
      <c r="C25" s="14" t="s">
        <v>29</v>
      </c>
      <c r="D25" s="18">
        <f>C13</f>
        <v>78815.520000000004</v>
      </c>
      <c r="E25" s="32" t="s">
        <v>37</v>
      </c>
      <c r="F25" s="35">
        <f>D25-B25</f>
        <v>17935.815000000002</v>
      </c>
    </row>
    <row r="26" spans="1:6" x14ac:dyDescent="0.25">
      <c r="A26" s="22" t="s">
        <v>16</v>
      </c>
      <c r="B26" s="28">
        <f>D26</f>
        <v>4074.96</v>
      </c>
      <c r="C26" s="14" t="s">
        <v>29</v>
      </c>
      <c r="D26" s="20">
        <f>C14</f>
        <v>4074.96</v>
      </c>
      <c r="E26" s="33"/>
      <c r="F26" s="35">
        <f t="shared" ref="F26:F34" si="0">D26-B26</f>
        <v>0</v>
      </c>
    </row>
    <row r="27" spans="1:6" x14ac:dyDescent="0.25">
      <c r="A27" s="22" t="s">
        <v>17</v>
      </c>
      <c r="B27" s="28">
        <f>[2]год2013!$L$51+[2]год2013!$O$51</f>
        <v>1050.0666528919471</v>
      </c>
      <c r="C27" s="14"/>
      <c r="D27" s="28">
        <f>B27</f>
        <v>1050.0666528919471</v>
      </c>
      <c r="E27" s="33"/>
      <c r="F27" s="35">
        <f t="shared" si="0"/>
        <v>0</v>
      </c>
    </row>
    <row r="28" spans="1:6" ht="25.5" x14ac:dyDescent="0.25">
      <c r="A28" s="23" t="s">
        <v>54</v>
      </c>
      <c r="B28" s="28">
        <v>6418.04</v>
      </c>
      <c r="C28" s="14" t="s">
        <v>43</v>
      </c>
      <c r="D28" s="28">
        <f>B28</f>
        <v>6418.04</v>
      </c>
      <c r="E28" s="33"/>
      <c r="F28" s="35">
        <f t="shared" si="0"/>
        <v>0</v>
      </c>
    </row>
    <row r="29" spans="1:6" x14ac:dyDescent="0.25">
      <c r="A29" s="23" t="s">
        <v>63</v>
      </c>
      <c r="B29" s="28">
        <v>8173.39</v>
      </c>
      <c r="C29" s="14" t="s">
        <v>33</v>
      </c>
      <c r="D29" s="28">
        <v>8173.39</v>
      </c>
      <c r="E29" s="33"/>
      <c r="F29" s="35">
        <f t="shared" si="0"/>
        <v>0</v>
      </c>
    </row>
    <row r="30" spans="1:6" x14ac:dyDescent="0.25">
      <c r="A30" s="23" t="s">
        <v>19</v>
      </c>
      <c r="B30" s="29">
        <f>D30</f>
        <v>11656.8</v>
      </c>
      <c r="C30" s="14" t="s">
        <v>45</v>
      </c>
      <c r="D30" s="18">
        <f>C10</f>
        <v>11656.8</v>
      </c>
      <c r="E30" s="33"/>
      <c r="F30" s="35">
        <f t="shared" si="0"/>
        <v>0</v>
      </c>
    </row>
    <row r="31" spans="1:6" x14ac:dyDescent="0.25">
      <c r="A31" s="23" t="s">
        <v>27</v>
      </c>
      <c r="B31" s="28">
        <v>3558.01</v>
      </c>
      <c r="C31" s="14" t="s">
        <v>32</v>
      </c>
      <c r="D31" s="20">
        <v>3558.01</v>
      </c>
      <c r="E31" s="33"/>
      <c r="F31" s="35">
        <f t="shared" si="0"/>
        <v>0</v>
      </c>
    </row>
    <row r="32" spans="1:6" x14ac:dyDescent="0.25">
      <c r="A32" s="23" t="s">
        <v>20</v>
      </c>
      <c r="B32" s="28">
        <f>D32</f>
        <v>9905.76</v>
      </c>
      <c r="C32" s="14" t="s">
        <v>30</v>
      </c>
      <c r="D32" s="18">
        <f>C9</f>
        <v>9905.76</v>
      </c>
      <c r="E32" s="33"/>
      <c r="F32" s="35">
        <f t="shared" si="0"/>
        <v>0</v>
      </c>
    </row>
    <row r="33" spans="1:6" ht="25.5" x14ac:dyDescent="0.25">
      <c r="A33" s="24" t="s">
        <v>21</v>
      </c>
      <c r="B33" s="28">
        <f>D33</f>
        <v>29406.480000000003</v>
      </c>
      <c r="C33" s="14" t="s">
        <v>29</v>
      </c>
      <c r="D33" s="18">
        <f>C6</f>
        <v>29406.480000000003</v>
      </c>
      <c r="E33" s="32"/>
      <c r="F33" s="35">
        <f t="shared" si="0"/>
        <v>0</v>
      </c>
    </row>
    <row r="34" spans="1:6" x14ac:dyDescent="0.25">
      <c r="A34" s="22" t="s">
        <v>22</v>
      </c>
      <c r="B34" s="28">
        <f>D34</f>
        <v>36745.56</v>
      </c>
      <c r="C34" s="14" t="s">
        <v>29</v>
      </c>
      <c r="D34" s="18">
        <f>C15</f>
        <v>36745.56</v>
      </c>
      <c r="E34" s="33"/>
      <c r="F34" s="35">
        <f t="shared" si="0"/>
        <v>0</v>
      </c>
    </row>
    <row r="35" spans="1:6" x14ac:dyDescent="0.25">
      <c r="A35" s="22" t="s">
        <v>48</v>
      </c>
      <c r="B35" s="28">
        <v>8020.66</v>
      </c>
      <c r="C35" s="14" t="s">
        <v>64</v>
      </c>
      <c r="D35" s="18">
        <v>8020.66</v>
      </c>
      <c r="E35" s="33"/>
      <c r="F35" s="35"/>
    </row>
    <row r="36" spans="1:6" x14ac:dyDescent="0.25">
      <c r="A36" s="14" t="s">
        <v>23</v>
      </c>
      <c r="B36" s="28">
        <f>SUM(B25:B35)</f>
        <v>179889.43165289194</v>
      </c>
      <c r="C36" s="18"/>
      <c r="D36" s="20">
        <f>SUM(D25:D35)</f>
        <v>197825.24665289195</v>
      </c>
      <c r="E36" s="33"/>
      <c r="F36" s="9"/>
    </row>
    <row r="37" spans="1:6" x14ac:dyDescent="0.25">
      <c r="A37" s="14" t="s">
        <v>24</v>
      </c>
      <c r="B37" s="28">
        <f>B36*0.18</f>
        <v>32380.097697520549</v>
      </c>
      <c r="C37" s="18"/>
      <c r="D37" s="20">
        <f>D36*0.18</f>
        <v>35608.544397520549</v>
      </c>
      <c r="E37" s="33"/>
      <c r="F37" s="9"/>
    </row>
    <row r="38" spans="1:6" x14ac:dyDescent="0.25">
      <c r="A38" s="14" t="s">
        <v>25</v>
      </c>
      <c r="B38" s="28">
        <f>B36+B37</f>
        <v>212269.52935041249</v>
      </c>
      <c r="C38" s="18"/>
      <c r="D38" s="20">
        <f>D36+D37</f>
        <v>233433.79105041249</v>
      </c>
      <c r="E38" s="33"/>
      <c r="F38" s="9"/>
    </row>
  </sheetData>
  <mergeCells count="2">
    <mergeCell ref="A1:E1"/>
    <mergeCell ref="A21: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Кал 3-11г</vt:lpstr>
      <vt:lpstr>Кал 3-12г</vt:lpstr>
      <vt:lpstr>Кал3-13г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2014-08-04T07:38:41Z</dcterms:modified>
</cp:coreProperties>
</file>